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activeTab="2"/>
  </bookViews>
  <sheets>
    <sheet name="Intructivo" sheetId="1" r:id="rId1"/>
    <sheet name="Tabla Impacto" sheetId="2" r:id="rId2"/>
    <sheet name="Mapa final" sheetId="3" r:id="rId3"/>
    <sheet name="Matriz Calor Inherente" sheetId="4" r:id="rId4"/>
    <sheet name="Matriz Calor Residual" sheetId="5" r:id="rId5"/>
    <sheet name="Tabla probabilidad" sheetId="6" r:id="rId6"/>
    <sheet name="Tabla Valoración controles" sheetId="7" r:id="rId7"/>
    <sheet name="Opciones Tratamiento" sheetId="8" state="hidden" r:id="rId8"/>
    <sheet name="Hoja1" sheetId="9" state="hidden" r:id="rId9"/>
  </sheets>
  <calcPr calcId="162913"/>
  <extLst>
    <ext uri="GoogleSheetsCustomDataVersion1">
      <go:sheetsCustomData xmlns:go="http://customooxmlschemas.google.com/" r:id="rId13" roundtripDataSignature="AMtx7mgFbPaVvXotpi6t1tZ25PtdhQfpJw=="/>
    </ext>
  </extLst>
</workbook>
</file>

<file path=xl/calcChain.xml><?xml version="1.0" encoding="utf-8"?>
<calcChain xmlns="http://schemas.openxmlformats.org/spreadsheetml/2006/main">
  <c r="AM55" i="5" l="1"/>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AM54"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AM53" i="5"/>
  <c r="AL53" i="5"/>
  <c r="AK53" i="5"/>
  <c r="AJ53" i="5"/>
  <c r="AI53" i="5"/>
  <c r="AH53" i="5"/>
  <c r="AG53" i="5"/>
  <c r="AF53" i="5"/>
  <c r="AE53" i="5"/>
  <c r="AD53" i="5"/>
  <c r="AC53" i="5"/>
  <c r="AB53" i="5"/>
  <c r="AA53" i="5"/>
  <c r="Z53" i="5"/>
  <c r="Y53" i="5"/>
  <c r="X53" i="5"/>
  <c r="W53" i="5"/>
  <c r="V53" i="5"/>
  <c r="U53" i="5"/>
  <c r="T53" i="5"/>
  <c r="S53" i="5"/>
  <c r="R53" i="5"/>
  <c r="Q53" i="5"/>
  <c r="P53" i="5"/>
  <c r="O53" i="5"/>
  <c r="N53" i="5"/>
  <c r="M53" i="5"/>
  <c r="L53" i="5"/>
  <c r="K53" i="5"/>
  <c r="J53" i="5"/>
  <c r="AM52" i="5"/>
  <c r="AL52" i="5"/>
  <c r="AK52" i="5"/>
  <c r="AJ52" i="5"/>
  <c r="AI52" i="5"/>
  <c r="AH52" i="5"/>
  <c r="AG52" i="5"/>
  <c r="AF52" i="5"/>
  <c r="AE52" i="5"/>
  <c r="AD52" i="5"/>
  <c r="AC52" i="5"/>
  <c r="AB52" i="5"/>
  <c r="AA52" i="5"/>
  <c r="Z52" i="5"/>
  <c r="Y52" i="5"/>
  <c r="X52" i="5"/>
  <c r="W52" i="5"/>
  <c r="V52" i="5"/>
  <c r="U52" i="5"/>
  <c r="T52" i="5"/>
  <c r="S52" i="5"/>
  <c r="R52" i="5"/>
  <c r="Q52" i="5"/>
  <c r="P52" i="5"/>
  <c r="O52" i="5"/>
  <c r="N52" i="5"/>
  <c r="M52" i="5"/>
  <c r="L52" i="5"/>
  <c r="K52" i="5"/>
  <c r="J52"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AM47" i="5"/>
  <c r="AL47" i="5"/>
  <c r="AK47" i="5"/>
  <c r="AJ47" i="5"/>
  <c r="AI47" i="5"/>
  <c r="AG47" i="5"/>
  <c r="AF47" i="5"/>
  <c r="AE47" i="5"/>
  <c r="AD47" i="5"/>
  <c r="AC47" i="5"/>
  <c r="AA47" i="5"/>
  <c r="Z47" i="5"/>
  <c r="Y47" i="5"/>
  <c r="X47" i="5"/>
  <c r="W47" i="5"/>
  <c r="U47" i="5"/>
  <c r="T47" i="5"/>
  <c r="S47" i="5"/>
  <c r="R47" i="5"/>
  <c r="Q47" i="5"/>
  <c r="O47" i="5"/>
  <c r="N47" i="5"/>
  <c r="M47" i="5"/>
  <c r="L47" i="5"/>
  <c r="K47" i="5"/>
  <c r="AM46" i="5"/>
  <c r="AL46" i="5"/>
  <c r="AG46" i="5"/>
  <c r="AF46" i="5"/>
  <c r="AA46" i="5"/>
  <c r="Z46" i="5"/>
  <c r="U46" i="5"/>
  <c r="T46" i="5"/>
  <c r="O46" i="5"/>
  <c r="N46"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AM37" i="5"/>
  <c r="AL37" i="5"/>
  <c r="AK37" i="5"/>
  <c r="AJ37" i="5"/>
  <c r="AI37" i="5"/>
  <c r="AG37" i="5"/>
  <c r="AF37" i="5"/>
  <c r="AE37" i="5"/>
  <c r="AD37" i="5"/>
  <c r="AC37" i="5"/>
  <c r="AA37" i="5"/>
  <c r="Z37" i="5"/>
  <c r="Y37" i="5"/>
  <c r="X37" i="5"/>
  <c r="W37" i="5"/>
  <c r="U37" i="5"/>
  <c r="T37" i="5"/>
  <c r="S37" i="5"/>
  <c r="R37" i="5"/>
  <c r="Q37" i="5"/>
  <c r="O37" i="5"/>
  <c r="N37" i="5"/>
  <c r="M37" i="5"/>
  <c r="L37" i="5"/>
  <c r="K37" i="5"/>
  <c r="AM36" i="5"/>
  <c r="AL36" i="5"/>
  <c r="AG36" i="5"/>
  <c r="AF36" i="5"/>
  <c r="AA36" i="5"/>
  <c r="Z36" i="5"/>
  <c r="U36" i="5"/>
  <c r="T36" i="5"/>
  <c r="O36" i="5"/>
  <c r="N36"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AM28"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AM27" i="5"/>
  <c r="AL27" i="5"/>
  <c r="AK27" i="5"/>
  <c r="AJ27" i="5"/>
  <c r="AI27" i="5"/>
  <c r="AG27" i="5"/>
  <c r="AF27" i="5"/>
  <c r="AE27" i="5"/>
  <c r="AD27" i="5"/>
  <c r="AC27" i="5"/>
  <c r="AA27" i="5"/>
  <c r="Z27" i="5"/>
  <c r="Y27" i="5"/>
  <c r="X27" i="5"/>
  <c r="W27" i="5"/>
  <c r="U27" i="5"/>
  <c r="T27" i="5"/>
  <c r="S27" i="5"/>
  <c r="R27" i="5"/>
  <c r="Q27" i="5"/>
  <c r="O27" i="5"/>
  <c r="N27" i="5"/>
  <c r="M27" i="5"/>
  <c r="L27" i="5"/>
  <c r="K27" i="5"/>
  <c r="AM26" i="5"/>
  <c r="AL26" i="5"/>
  <c r="AG26" i="5"/>
  <c r="AF26" i="5"/>
  <c r="AA26" i="5"/>
  <c r="Z26" i="5"/>
  <c r="U26" i="5"/>
  <c r="T26" i="5"/>
  <c r="O26" i="5"/>
  <c r="N26" i="5"/>
  <c r="AM25"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AM24"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AM22" i="5"/>
  <c r="AL22"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AM17" i="5"/>
  <c r="AL17" i="5"/>
  <c r="AK17" i="5"/>
  <c r="AJ17" i="5"/>
  <c r="AI17" i="5"/>
  <c r="AG17" i="5"/>
  <c r="AF17" i="5"/>
  <c r="AE17" i="5"/>
  <c r="AD17" i="5"/>
  <c r="AC17" i="5"/>
  <c r="AA17" i="5"/>
  <c r="Z17" i="5"/>
  <c r="Y17" i="5"/>
  <c r="X17" i="5"/>
  <c r="W17" i="5"/>
  <c r="U17" i="5"/>
  <c r="T17" i="5"/>
  <c r="S17" i="5"/>
  <c r="R17" i="5"/>
  <c r="Q17" i="5"/>
  <c r="O17" i="5"/>
  <c r="N17" i="5"/>
  <c r="M17" i="5"/>
  <c r="L17" i="5"/>
  <c r="K17" i="5"/>
  <c r="AM16" i="5"/>
  <c r="AL16" i="5"/>
  <c r="AG16" i="5"/>
  <c r="AF16" i="5"/>
  <c r="AA16" i="5"/>
  <c r="Z16" i="5"/>
  <c r="U16" i="5"/>
  <c r="T16" i="5"/>
  <c r="O16" i="5"/>
  <c r="N16"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AM7" i="5"/>
  <c r="AL7" i="5"/>
  <c r="AK7" i="5"/>
  <c r="AJ7" i="5"/>
  <c r="AI7" i="5"/>
  <c r="AG7" i="5"/>
  <c r="AF7" i="5"/>
  <c r="AE7" i="5"/>
  <c r="AD7" i="5"/>
  <c r="AC7" i="5"/>
  <c r="AA7" i="5"/>
  <c r="Z7" i="5"/>
  <c r="Y7" i="5"/>
  <c r="X7" i="5"/>
  <c r="W7" i="5"/>
  <c r="U7" i="5"/>
  <c r="T7" i="5"/>
  <c r="S7" i="5"/>
  <c r="R7" i="5"/>
  <c r="Q7" i="5"/>
  <c r="O7" i="5"/>
  <c r="N7" i="5"/>
  <c r="M7" i="5"/>
  <c r="L7" i="5"/>
  <c r="K7" i="5"/>
  <c r="AM6" i="5"/>
  <c r="AL6" i="5"/>
  <c r="AG6" i="5"/>
  <c r="AF6" i="5"/>
  <c r="AA6" i="5"/>
  <c r="Z6" i="5"/>
  <c r="U6" i="5"/>
  <c r="T6" i="5"/>
  <c r="O6" i="5"/>
  <c r="N6" i="5"/>
  <c r="AL44" i="4"/>
  <c r="AJ44" i="4"/>
  <c r="AH44" i="4"/>
  <c r="AF44" i="4"/>
  <c r="AD44" i="4"/>
  <c r="AB44" i="4"/>
  <c r="Z44" i="4"/>
  <c r="X44" i="4"/>
  <c r="V44" i="4"/>
  <c r="T44" i="4"/>
  <c r="R44" i="4"/>
  <c r="P44" i="4"/>
  <c r="N44" i="4"/>
  <c r="L44" i="4"/>
  <c r="J44" i="4"/>
  <c r="AL42" i="4"/>
  <c r="AJ42" i="4"/>
  <c r="AH42" i="4"/>
  <c r="AF42" i="4"/>
  <c r="AD42" i="4"/>
  <c r="AB42" i="4"/>
  <c r="Z42" i="4"/>
  <c r="X42" i="4"/>
  <c r="V42" i="4"/>
  <c r="T42" i="4"/>
  <c r="R42" i="4"/>
  <c r="P42" i="4"/>
  <c r="N42" i="4"/>
  <c r="L42" i="4"/>
  <c r="J42" i="4"/>
  <c r="AL40" i="4"/>
  <c r="AJ40" i="4"/>
  <c r="AH40" i="4"/>
  <c r="AF40" i="4"/>
  <c r="AD40" i="4"/>
  <c r="AB40" i="4"/>
  <c r="Z40" i="4"/>
  <c r="X40" i="4"/>
  <c r="V40" i="4"/>
  <c r="T40" i="4"/>
  <c r="R40" i="4"/>
  <c r="P40" i="4"/>
  <c r="N40" i="4"/>
  <c r="L40" i="4"/>
  <c r="J40" i="4"/>
  <c r="AL38" i="4"/>
  <c r="AF38" i="4"/>
  <c r="Z38" i="4"/>
  <c r="T38" i="4"/>
  <c r="N38" i="4"/>
  <c r="AL36" i="4"/>
  <c r="AJ36" i="4"/>
  <c r="AH36" i="4"/>
  <c r="AF36" i="4"/>
  <c r="AD36" i="4"/>
  <c r="AB36" i="4"/>
  <c r="Z36" i="4"/>
  <c r="X36" i="4"/>
  <c r="V36" i="4"/>
  <c r="T36" i="4"/>
  <c r="R36" i="4"/>
  <c r="P36" i="4"/>
  <c r="N36" i="4"/>
  <c r="L36" i="4"/>
  <c r="J36" i="4"/>
  <c r="AL34" i="4"/>
  <c r="AJ34" i="4"/>
  <c r="AH34" i="4"/>
  <c r="AF34" i="4"/>
  <c r="AD34" i="4"/>
  <c r="AB34" i="4"/>
  <c r="Z34" i="4"/>
  <c r="X34" i="4"/>
  <c r="V34" i="4"/>
  <c r="T34" i="4"/>
  <c r="R34" i="4"/>
  <c r="P34" i="4"/>
  <c r="N34" i="4"/>
  <c r="L34" i="4"/>
  <c r="J34" i="4"/>
  <c r="AL32" i="4"/>
  <c r="AJ32" i="4"/>
  <c r="AH32" i="4"/>
  <c r="AF32" i="4"/>
  <c r="AD32" i="4"/>
  <c r="AB32" i="4"/>
  <c r="Z32" i="4"/>
  <c r="X32" i="4"/>
  <c r="V32" i="4"/>
  <c r="T32" i="4"/>
  <c r="R32" i="4"/>
  <c r="P32" i="4"/>
  <c r="N32" i="4"/>
  <c r="L32" i="4"/>
  <c r="J32" i="4"/>
  <c r="AL30" i="4"/>
  <c r="AF30" i="4"/>
  <c r="Z30" i="4"/>
  <c r="T30" i="4"/>
  <c r="N30" i="4"/>
  <c r="AL28" i="4"/>
  <c r="AJ28" i="4"/>
  <c r="AH28" i="4"/>
  <c r="AF28" i="4"/>
  <c r="AD28" i="4"/>
  <c r="AB28" i="4"/>
  <c r="Z28" i="4"/>
  <c r="X28" i="4"/>
  <c r="V28" i="4"/>
  <c r="T28" i="4"/>
  <c r="R28" i="4"/>
  <c r="P28" i="4"/>
  <c r="N28" i="4"/>
  <c r="L28" i="4"/>
  <c r="J28" i="4"/>
  <c r="AL26" i="4"/>
  <c r="AJ26" i="4"/>
  <c r="AH26" i="4"/>
  <c r="AF26" i="4"/>
  <c r="AD26" i="4"/>
  <c r="AB26" i="4"/>
  <c r="Z26" i="4"/>
  <c r="X26" i="4"/>
  <c r="V26" i="4"/>
  <c r="T26" i="4"/>
  <c r="R26" i="4"/>
  <c r="P26" i="4"/>
  <c r="N26" i="4"/>
  <c r="L26" i="4"/>
  <c r="J26" i="4"/>
  <c r="AL24" i="4"/>
  <c r="AJ24" i="4"/>
  <c r="AH24" i="4"/>
  <c r="AF24" i="4"/>
  <c r="AD24" i="4"/>
  <c r="AB24" i="4"/>
  <c r="Z24" i="4"/>
  <c r="X24" i="4"/>
  <c r="V24" i="4"/>
  <c r="T24" i="4"/>
  <c r="R24" i="4"/>
  <c r="P24" i="4"/>
  <c r="N24" i="4"/>
  <c r="L24" i="4"/>
  <c r="J24" i="4"/>
  <c r="AL22" i="4"/>
  <c r="AF22" i="4"/>
  <c r="Z22" i="4"/>
  <c r="T22" i="4"/>
  <c r="N22" i="4"/>
  <c r="AL20" i="4"/>
  <c r="AJ20" i="4"/>
  <c r="AH20" i="4"/>
  <c r="AF20" i="4"/>
  <c r="AD20" i="4"/>
  <c r="AB20" i="4"/>
  <c r="Z20" i="4"/>
  <c r="X20" i="4"/>
  <c r="V20" i="4"/>
  <c r="T20" i="4"/>
  <c r="R20" i="4"/>
  <c r="P20" i="4"/>
  <c r="N20" i="4"/>
  <c r="L20" i="4"/>
  <c r="J20" i="4"/>
  <c r="AL18" i="4"/>
  <c r="AJ18" i="4"/>
  <c r="AH18" i="4"/>
  <c r="AF18" i="4"/>
  <c r="AD18" i="4"/>
  <c r="AB18" i="4"/>
  <c r="Z18" i="4"/>
  <c r="X18" i="4"/>
  <c r="V18" i="4"/>
  <c r="T18" i="4"/>
  <c r="R18" i="4"/>
  <c r="P18" i="4"/>
  <c r="N18" i="4"/>
  <c r="L18" i="4"/>
  <c r="J18" i="4"/>
  <c r="AL16" i="4"/>
  <c r="AJ16" i="4"/>
  <c r="AH16" i="4"/>
  <c r="AF16" i="4"/>
  <c r="AD16" i="4"/>
  <c r="AB16" i="4"/>
  <c r="Z16" i="4"/>
  <c r="X16" i="4"/>
  <c r="V16" i="4"/>
  <c r="T16" i="4"/>
  <c r="R16" i="4"/>
  <c r="P16" i="4"/>
  <c r="N16" i="4"/>
  <c r="L16" i="4"/>
  <c r="J16" i="4"/>
  <c r="AL14" i="4"/>
  <c r="AF14" i="4"/>
  <c r="Z14" i="4"/>
  <c r="T14" i="4"/>
  <c r="N14" i="4"/>
  <c r="AL12" i="4"/>
  <c r="AJ12" i="4"/>
  <c r="AH12" i="4"/>
  <c r="AF12" i="4"/>
  <c r="AD12" i="4"/>
  <c r="AB12" i="4"/>
  <c r="Z12" i="4"/>
  <c r="X12" i="4"/>
  <c r="V12" i="4"/>
  <c r="T12" i="4"/>
  <c r="R12" i="4"/>
  <c r="P12" i="4"/>
  <c r="N12" i="4"/>
  <c r="L12" i="4"/>
  <c r="J12" i="4"/>
  <c r="AL10" i="4"/>
  <c r="AJ10" i="4"/>
  <c r="AH10" i="4"/>
  <c r="AF10" i="4"/>
  <c r="AD10" i="4"/>
  <c r="AB10" i="4"/>
  <c r="Z10" i="4"/>
  <c r="X10" i="4"/>
  <c r="V10" i="4"/>
  <c r="T10" i="4"/>
  <c r="R10" i="4"/>
  <c r="P10" i="4"/>
  <c r="N10" i="4"/>
  <c r="L10" i="4"/>
  <c r="J10" i="4"/>
  <c r="AL8" i="4"/>
  <c r="AJ8" i="4"/>
  <c r="AH8" i="4"/>
  <c r="AF8" i="4"/>
  <c r="AD8" i="4"/>
  <c r="AB8" i="4"/>
  <c r="Z8" i="4"/>
  <c r="X8" i="4"/>
  <c r="V8" i="4"/>
  <c r="T8" i="4"/>
  <c r="R8" i="4"/>
  <c r="P8" i="4"/>
  <c r="N8" i="4"/>
  <c r="L8" i="4"/>
  <c r="J8" i="4"/>
  <c r="AL6" i="4"/>
  <c r="AF6" i="4"/>
  <c r="Z6" i="4"/>
  <c r="T6" i="4"/>
  <c r="N6" i="4"/>
  <c r="V11" i="3"/>
  <c r="S11" i="3"/>
  <c r="K11" i="3"/>
  <c r="J11" i="3"/>
  <c r="V10" i="3"/>
  <c r="S10" i="3"/>
  <c r="V9" i="3"/>
  <c r="S9" i="3"/>
  <c r="V8" i="3"/>
  <c r="S8" i="3"/>
  <c r="V7" i="3"/>
  <c r="S7" i="3"/>
  <c r="J7" i="3"/>
  <c r="F221" i="2"/>
  <c r="F220" i="2"/>
  <c r="F219" i="2"/>
  <c r="F218" i="2"/>
  <c r="F217" i="2"/>
  <c r="F216" i="2"/>
  <c r="F215" i="2"/>
  <c r="F214" i="2"/>
  <c r="F213" i="2"/>
  <c r="F212" i="2"/>
  <c r="F211" i="2"/>
  <c r="F210" i="2"/>
  <c r="B221" i="2"/>
  <c r="B222" i="2"/>
  <c r="H210" i="2"/>
  <c r="B223" i="2"/>
  <c r="M7" i="3" l="1"/>
  <c r="N7" i="3" s="1"/>
  <c r="AB6" i="4" s="1"/>
  <c r="Z11" i="3"/>
  <c r="Z7" i="3"/>
  <c r="M11" i="3"/>
  <c r="N11" i="3" s="1"/>
  <c r="R6" i="4" s="1"/>
  <c r="K7" i="3"/>
  <c r="Z8" i="3" s="1"/>
  <c r="V30" i="4" l="1"/>
  <c r="AB38" i="4"/>
  <c r="P30" i="4"/>
  <c r="AH38" i="4"/>
  <c r="P22" i="4"/>
  <c r="P14" i="4"/>
  <c r="J30" i="4"/>
  <c r="AH30" i="4"/>
  <c r="P6" i="4"/>
  <c r="V6" i="4"/>
  <c r="AH22" i="4"/>
  <c r="V14" i="4"/>
  <c r="P38" i="4"/>
  <c r="AH6" i="4"/>
  <c r="P7" i="3"/>
  <c r="J38" i="4"/>
  <c r="V38" i="4"/>
  <c r="J14" i="4"/>
  <c r="AH14" i="4"/>
  <c r="J6" i="4"/>
  <c r="V22" i="4"/>
  <c r="O7" i="3"/>
  <c r="AD7" i="3" s="1"/>
  <c r="AC7" i="3" s="1"/>
  <c r="J22" i="4"/>
  <c r="AB30" i="4"/>
  <c r="AB14" i="4"/>
  <c r="AB22" i="4"/>
  <c r="AB8" i="3"/>
  <c r="Z9" i="3" s="1"/>
  <c r="AA8" i="3"/>
  <c r="AJ22" i="4"/>
  <c r="R22" i="4"/>
  <c r="AD22" i="4"/>
  <c r="AD30" i="4"/>
  <c r="L14" i="4"/>
  <c r="AD6" i="4"/>
  <c r="AJ6" i="4"/>
  <c r="AA11" i="3"/>
  <c r="AB11" i="3"/>
  <c r="AJ38" i="4"/>
  <c r="X6" i="4"/>
  <c r="R38" i="4"/>
  <c r="L30" i="4"/>
  <c r="AD38" i="4"/>
  <c r="X22" i="4"/>
  <c r="AD14" i="4"/>
  <c r="L22" i="4"/>
  <c r="R30" i="4"/>
  <c r="O11" i="3"/>
  <c r="AD11" i="3" s="1"/>
  <c r="AC11" i="3" s="1"/>
  <c r="X14" i="4"/>
  <c r="AJ14" i="4"/>
  <c r="L6" i="4"/>
  <c r="R14" i="4"/>
  <c r="X30" i="4"/>
  <c r="AJ30" i="4"/>
  <c r="L38" i="4"/>
  <c r="AB7" i="3"/>
  <c r="AA7" i="3"/>
  <c r="X38" i="4"/>
  <c r="P11" i="3"/>
  <c r="AD8" i="3" l="1"/>
  <c r="AC8" i="3" s="1"/>
  <c r="AD9" i="3"/>
  <c r="AE11" i="3"/>
  <c r="V47" i="5"/>
  <c r="AH37" i="5"/>
  <c r="J37" i="5"/>
  <c r="V27" i="5"/>
  <c r="AH17" i="5"/>
  <c r="J17" i="5"/>
  <c r="V7" i="5"/>
  <c r="P47" i="5"/>
  <c r="AB37" i="5"/>
  <c r="AB17" i="5"/>
  <c r="AB47" i="5"/>
  <c r="P37" i="5"/>
  <c r="AB27" i="5"/>
  <c r="P17" i="5"/>
  <c r="AB7" i="5"/>
  <c r="P27" i="5"/>
  <c r="P7" i="5"/>
  <c r="AH47" i="5"/>
  <c r="J47" i="5"/>
  <c r="V37" i="5"/>
  <c r="AH27" i="5"/>
  <c r="J27" i="5"/>
  <c r="V17" i="5"/>
  <c r="AH7" i="5"/>
  <c r="J7" i="5"/>
  <c r="AB46" i="5"/>
  <c r="P36" i="5"/>
  <c r="AB26" i="5"/>
  <c r="P16" i="5"/>
  <c r="AB6" i="5"/>
  <c r="J16" i="5"/>
  <c r="V46" i="5"/>
  <c r="AH46" i="5"/>
  <c r="J46" i="5"/>
  <c r="V36" i="5"/>
  <c r="AH26" i="5"/>
  <c r="J26" i="5"/>
  <c r="V16" i="5"/>
  <c r="AH6" i="5"/>
  <c r="J6" i="5"/>
  <c r="AH36" i="5"/>
  <c r="V26" i="5"/>
  <c r="AH16" i="5"/>
  <c r="V6" i="5"/>
  <c r="J36" i="5"/>
  <c r="P46" i="5"/>
  <c r="AB36" i="5"/>
  <c r="P26" i="5"/>
  <c r="AB16" i="5"/>
  <c r="P6" i="5"/>
  <c r="AE7" i="3"/>
  <c r="AB9" i="3"/>
  <c r="Z10" i="3" s="1"/>
  <c r="AA9" i="3"/>
  <c r="W26" i="5" l="1"/>
  <c r="Q26" i="5"/>
  <c r="AC36" i="5"/>
  <c r="AC6" i="5"/>
  <c r="W46" i="5"/>
  <c r="Q46" i="5"/>
  <c r="W16" i="5"/>
  <c r="K26" i="5"/>
  <c r="AE8" i="3"/>
  <c r="AI26" i="5"/>
  <c r="Q16" i="5"/>
  <c r="Q6" i="5"/>
  <c r="W36" i="5"/>
  <c r="AC26" i="5"/>
  <c r="W6" i="5"/>
  <c r="K16" i="5"/>
  <c r="K46" i="5"/>
  <c r="Q36" i="5"/>
  <c r="K36" i="5"/>
  <c r="AI36" i="5"/>
  <c r="AI46" i="5"/>
  <c r="AC46" i="5"/>
  <c r="AB10" i="3"/>
  <c r="AA10" i="3"/>
  <c r="AC16" i="5"/>
  <c r="K6" i="5"/>
  <c r="AI16" i="5"/>
  <c r="AI6" i="5"/>
  <c r="AC9" i="3"/>
  <c r="X16" i="5" s="1"/>
  <c r="AD10" i="3"/>
  <c r="AC10" i="3" s="1"/>
  <c r="AD16" i="5" l="1"/>
  <c r="R26" i="5"/>
  <c r="L26" i="5"/>
  <c r="X26" i="5"/>
  <c r="L36" i="5"/>
  <c r="AJ36" i="5"/>
  <c r="AD36" i="5"/>
  <c r="AJ26" i="5"/>
  <c r="AK46" i="5"/>
  <c r="M46" i="5"/>
  <c r="Y36" i="5"/>
  <c r="AK26" i="5"/>
  <c r="M26" i="5"/>
  <c r="Y16" i="5"/>
  <c r="AK6" i="5"/>
  <c r="M6" i="5"/>
  <c r="M16" i="5"/>
  <c r="Y6" i="5"/>
  <c r="S36" i="5"/>
  <c r="S46" i="5"/>
  <c r="AE36" i="5"/>
  <c r="S26" i="5"/>
  <c r="AE16" i="5"/>
  <c r="S6" i="5"/>
  <c r="S16" i="5"/>
  <c r="AE10" i="3"/>
  <c r="Y46" i="5"/>
  <c r="AK36" i="5"/>
  <c r="M36" i="5"/>
  <c r="Y26" i="5"/>
  <c r="AK16" i="5"/>
  <c r="AE46" i="5"/>
  <c r="AE6" i="5"/>
  <c r="AE26" i="5"/>
  <c r="X46" i="5"/>
  <c r="R46" i="5"/>
  <c r="X36" i="5"/>
  <c r="AE9" i="3"/>
  <c r="AD6" i="5"/>
  <c r="AJ46" i="5"/>
  <c r="R16" i="5"/>
  <c r="X6" i="5"/>
  <c r="R36" i="5"/>
  <c r="L16" i="5"/>
  <c r="AD46" i="5"/>
  <c r="L6" i="5"/>
  <c r="AD26" i="5"/>
  <c r="L46" i="5"/>
  <c r="AJ16" i="5"/>
  <c r="R6" i="5"/>
  <c r="AJ6" i="5"/>
</calcChain>
</file>

<file path=xl/sharedStrings.xml><?xml version="1.0" encoding="utf-8"?>
<sst xmlns="http://schemas.openxmlformats.org/spreadsheetml/2006/main" count="364" uniqueCount="241">
  <si>
    <t>Matriz Mapa de Riesgos</t>
  </si>
  <si>
    <r>
      <rPr>
        <sz val="10"/>
        <color theme="1"/>
        <rFont val="Arial Narrow"/>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36C09"/>
        <rFont val="Arial Narrow"/>
      </rPr>
      <t>Guía para la Administración del Riesgo y el diseño de controles V5</t>
    </r>
    <r>
      <rPr>
        <sz val="10"/>
        <color theme="1"/>
        <rFont val="Arial Narrow"/>
      </rPr>
      <t>. El formato cuenta con celdas parametrizadas y permite contar con los respectivos mapas de calor para riesgo inherente y riesgo residual.</t>
    </r>
  </si>
  <si>
    <t>Orientaciones Generales</t>
  </si>
  <si>
    <r>
      <rPr>
        <sz val="11"/>
        <color theme="1"/>
        <rFont val="Arial Narrow"/>
      </rPr>
      <t xml:space="preserve">Antes de iniciar con el diligenciamiento de la información en la matriz, se requiere haber avanzado en el análisis del </t>
    </r>
    <r>
      <rPr>
        <b/>
        <sz val="11"/>
        <color theme="1"/>
        <rFont val="Arial Narrow"/>
      </rPr>
      <t>proceso, su objetivo, alcance, actividades clave</t>
    </r>
    <r>
      <rPr>
        <sz val="11"/>
        <color theme="1"/>
        <rFont val="Arial Narrow"/>
      </rPr>
      <t xml:space="preserve">, considere los lineamientos establecidos en el </t>
    </r>
    <r>
      <rPr>
        <b/>
        <sz val="11"/>
        <color rgb="FFE36C09"/>
        <rFont val="Arial Narrow"/>
      </rPr>
      <t>Paso 2: identificación del riesgo</t>
    </r>
    <r>
      <rPr>
        <sz val="11"/>
        <color theme="1"/>
        <rFont val="Arial Narrow"/>
      </rPr>
      <t xml:space="preserve">, donde se explica ampliamente las bases para adelanter este análisis.
Así mismo, considere en el </t>
    </r>
    <r>
      <rPr>
        <b/>
        <sz val="11"/>
        <color rgb="FFE36C09"/>
        <rFont val="Arial Narrow"/>
      </rPr>
      <t>Paso 3: valoración del riesgo</t>
    </r>
    <r>
      <rPr>
        <sz val="11"/>
        <color theme="1"/>
        <rFont val="Arial Narrow"/>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rPr>
      <t>NOTA:</t>
    </r>
    <r>
      <rPr>
        <sz val="11"/>
        <color theme="1"/>
        <rFont val="Arial Narrow"/>
      </rPr>
      <t xml:space="preserve"> Si lo considera pertinente, es posible agregar hojas de trabajo adicionales al presente formato que permitan incluir la traza de estos análisis.</t>
    </r>
  </si>
  <si>
    <r>
      <rPr>
        <sz val="10"/>
        <color theme="1"/>
        <rFont val="Arial Narrow"/>
      </rPr>
      <t xml:space="preserve">El archivo contiene las siguientes hojas:
-   </t>
    </r>
    <r>
      <rPr>
        <b/>
        <sz val="11"/>
        <color theme="1"/>
        <rFont val="Arial Narrow"/>
      </rPr>
      <t>Hoja 1 Instructivo</t>
    </r>
    <r>
      <rPr>
        <sz val="10"/>
        <color theme="1"/>
        <rFont val="Arial Narrow"/>
      </rPr>
      <t xml:space="preserve">
 -  </t>
    </r>
    <r>
      <rPr>
        <b/>
        <sz val="11"/>
        <color theme="1"/>
        <rFont val="Arial Narrow"/>
      </rPr>
      <t xml:space="preserve">Hoja 2 Mapa Final: </t>
    </r>
    <r>
      <rPr>
        <sz val="10"/>
        <color theme="1"/>
        <rFont val="Arial Narrow"/>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</si>
  <si>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</si>
  <si>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</si>
  <si>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</si>
  <si>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</si>
  <si>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</si>
  <si>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</si>
  <si>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</si>
  <si>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</si>
  <si>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</si>
  <si>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</si>
  <si>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</si>
  <si>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</si>
  <si>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</si>
  <si>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</si>
  <si>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</si>
  <si>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</si>
  <si>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</si>
  <si>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</si>
  <si>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</si>
  <si>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</si>
  <si>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</si>
  <si>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</si>
  <si>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</si>
  <si>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</si>
  <si>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</si>
  <si>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</si>
  <si>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</si>
  <si>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rPr>
      <t xml:space="preserve">Recuerde que el control se define como la medida que permite reducir o mitigar un riesgo. Defina el control (es) que atacan la causa raíz del riesgo, considere la estructura explicada en la guía: </t>
    </r>
    <r>
      <rPr>
        <b/>
        <sz val="9"/>
        <color rgb="FFE36C09"/>
        <rFont val="Arial Narrow"/>
      </rPr>
      <t>Responsable de ejecutar el control + Acción + Complemento</t>
    </r>
  </si>
  <si>
    <t>Afectación</t>
  </si>
  <si>
    <t>Esta casilla no se diligencia, depende de la selección en la columna R.</t>
  </si>
  <si>
    <r>
      <rPr>
        <b/>
        <sz val="9"/>
        <color theme="1"/>
        <rFont val="Arial Narrow"/>
      </rPr>
      <t xml:space="preserve">ATRIBUTOS EFICIENCIA
</t>
    </r>
    <r>
      <rPr>
        <sz val="9"/>
        <color theme="1"/>
        <rFont val="Arial Narrow"/>
      </rPr>
      <t>Tipo</t>
    </r>
  </si>
  <si>
    <t>Utilice la lista de despligue que se encuentra parametrizada, le aparecerán las opciones: i)Preventivo, ii)Detectivo, iii)Correctivo.</t>
  </si>
  <si>
    <r>
      <rPr>
        <b/>
        <sz val="9"/>
        <color theme="1"/>
        <rFont val="Arial Narrow"/>
      </rPr>
      <t xml:space="preserve">ATRIBUTOS EFICIENCIA
</t>
    </r>
    <r>
      <rPr>
        <sz val="9"/>
        <color theme="1"/>
        <rFont val="Arial Narrow"/>
      </rPr>
      <t>Implementación</t>
    </r>
  </si>
  <si>
    <t>Utilice la lista de despligue que se encuentra parametrizada, le aparecerán las opciones: i)Automático, ii)Manual.</t>
  </si>
  <si>
    <r>
      <rPr>
        <b/>
        <sz val="9"/>
        <color theme="1"/>
        <rFont val="Arial Narrow"/>
      </rPr>
      <t xml:space="preserve">ATRIBUTOS EFICIENCIA
</t>
    </r>
    <r>
      <rPr>
        <sz val="9"/>
        <color theme="1"/>
        <rFont val="Arial Narrow"/>
      </rPr>
      <t>Implementación</t>
    </r>
  </si>
  <si>
    <r>
      <rPr>
        <b/>
        <sz val="9"/>
        <color theme="1"/>
        <rFont val="Arial Narrow"/>
      </rPr>
      <t xml:space="preserve">ATRIBUTOS EFICIENCIA
</t>
    </r>
    <r>
      <rPr>
        <sz val="9"/>
        <color theme="1"/>
        <rFont val="Arial Narrow"/>
      </rPr>
      <t>Calificación</t>
    </r>
  </si>
  <si>
    <t xml:space="preserve">La matriz automáticamente hará el cálculo para el control analizado (Columna T) </t>
  </si>
  <si>
    <r>
      <rPr>
        <b/>
        <sz val="9"/>
        <color theme="1"/>
        <rFont val="Arial Narrow"/>
      </rPr>
      <t xml:space="preserve">ATRIBUTOS INFORMATIVOS
</t>
    </r>
    <r>
      <rPr>
        <sz val="9"/>
        <color theme="1"/>
        <rFont val="Arial Narrow"/>
      </rPr>
      <t>Documentación</t>
    </r>
  </si>
  <si>
    <t>Utilice la lista de despligue que se encuentra parametrizada, le aparecerán las opciones: i)Documentado, ii)Sin documentar.</t>
  </si>
  <si>
    <r>
      <rPr>
        <b/>
        <sz val="9"/>
        <color theme="1"/>
        <rFont val="Arial Narrow"/>
      </rPr>
      <t xml:space="preserve">ATRIBUTOS INFORMATIVOS
</t>
    </r>
    <r>
      <rPr>
        <sz val="9"/>
        <color theme="1"/>
        <rFont val="Arial Narrow"/>
      </rPr>
      <t>Frecuencia</t>
    </r>
  </si>
  <si>
    <t>Utilice la lista de despligue que se encuentra parametrizada, le aparecerán las opciones: i)Continua, ii)Aleatoria.</t>
  </si>
  <si>
    <r>
      <rPr>
        <b/>
        <sz val="9"/>
        <color theme="1"/>
        <rFont val="Arial Narrow"/>
      </rPr>
      <t xml:space="preserve">ATRIBUTOS INFORMATIVOS
</t>
    </r>
    <r>
      <rPr>
        <sz val="9"/>
        <color theme="1"/>
        <rFont val="Arial Narrow"/>
      </rPr>
      <t>Registro</t>
    </r>
  </si>
  <si>
    <t>Utilice la lista de despligue que se encuentra parametrizada, le aparecerán las opciones: i)Con Registro, ii) Sin Registro.</t>
  </si>
  <si>
    <t>Evaluación del Nivel de Riesgo - Nivel de Riesgo Residual</t>
  </si>
  <si>
    <r>
      <rPr>
        <sz val="9"/>
        <color theme="1"/>
        <rFont val="Arial Narrow"/>
      </rPr>
      <t>La matriz automáticamente hará el cálculo, acorde con el control o controles definidos con sus atributos analizados, lo que permitirá establecer el</t>
    </r>
    <r>
      <rPr>
        <b/>
        <sz val="9"/>
        <color rgb="FFE36C09"/>
        <rFont val="Arial Narrow"/>
      </rPr>
      <t xml:space="preserve"> nivel de riesgo inherente</t>
    </r>
    <r>
      <rPr>
        <sz val="9"/>
        <color theme="1"/>
        <rFont val="Arial Narrow"/>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</si>
  <si>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</si>
  <si>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</si>
  <si>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rPr>
      <t xml:space="preserve">Plan de Acción
</t>
    </r>
    <r>
      <rPr>
        <sz val="9"/>
        <color theme="1"/>
        <rFont val="Arial Narrow"/>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</si>
  <si>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</si>
  <si>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</si>
  <si>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</si>
  <si>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rPr>
      <t xml:space="preserve"> -</t>
    </r>
    <r>
      <rPr>
        <sz val="11"/>
        <color theme="1"/>
        <rFont val="Arial Narrow"/>
      </rPr>
      <t xml:space="preserve"> </t>
    </r>
    <r>
      <rPr>
        <b/>
        <sz val="11"/>
        <color theme="1"/>
        <rFont val="Arial Narrow"/>
      </rPr>
      <t xml:space="preserve"> Hoja 3 Matriz de Calor Inherente: </t>
    </r>
    <r>
      <rPr>
        <sz val="11"/>
        <color theme="1"/>
        <rFont val="Arial Narrow"/>
      </rPr>
      <t xml:space="preserve"> 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</si>
  <si>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4 Matriz de Calor Residual: </t>
    </r>
    <r>
      <rPr>
        <sz val="11"/>
        <color theme="1"/>
        <rFont val="Arial Narrow"/>
      </rPr>
      <t>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</si>
  <si>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5 Tabla de probabilidad: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</si>
  <si>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6 Tabla de Impacto: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</si>
  <si>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7 Tabla de Valoración de Controles: </t>
    </r>
    <r>
      <rPr>
        <sz val="11"/>
        <color theme="1"/>
        <rFont val="Arial Narrow"/>
      </rPr>
      <t>Tabla referente para todos los cálculos (no se diligencia)</t>
    </r>
  </si>
  <si>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</si>
  <si>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</si>
  <si>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</si>
  <si>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</si>
  <si>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</si>
  <si>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</si>
  <si>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</si>
  <si>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</si>
  <si>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</si>
  <si>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</si>
  <si>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</si>
  <si>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</si>
  <si>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</si>
  <si>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</si>
  <si>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</si>
  <si>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</si>
  <si>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</si>
  <si>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</si>
  <si>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</si>
  <si>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</si>
  <si>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</si>
  <si>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</si>
  <si>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</si>
  <si>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</si>
  <si>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</si>
  <si>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</si>
  <si>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</si>
  <si>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</si>
  <si>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</si>
  <si>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</si>
  <si>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</si>
  <si>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</si>
  <si>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</si>
  <si>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</si>
  <si>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</si>
  <si>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</si>
  <si>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</si>
  <si>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</si>
  <si>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</si>
  <si>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</si>
  <si>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</si>
  <si>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Proceso:</t>
  </si>
  <si>
    <t>Planeación Estratégica y Territorial</t>
  </si>
  <si>
    <t>Objetivo:</t>
  </si>
  <si>
    <t>PLANEAR, ASESORAR, PROMOVER Y REALIZAR SEGUIMIENTO PERMANENTE; MEDIANTE LA ADOPCIÓN Y UTILIZACIÓN DE METODOLOGÍAS DE ORDEN INSTITUCIONAL NACIONAL Y REGIONAL NECESARIAS EN LA FORMULACIÓN, IMPLEMENTACIÓN Y EVALUACIÓN DE POLÍTICAS, PLANES, PROGRAMAS Y PROYECTOS QUE ESTÉN COHERENCIA CON UN ORDENAMIENTO TERRITORIAL AMBIENTAL Y ECONÓMICAMENTE SOSTENIBLE PARA CUMPLIR CON LOS OBJETIVOS PROPUESTOS POR LA ALTA DIRECCIÓN Y LAS EXPECTATIVAS DE LA COMUNIDAD.</t>
  </si>
  <si>
    <t>Alcance:</t>
  </si>
  <si>
    <t>INICIA DESDE LA ELABORACION DEL PLAN DE ORDENAMIENTO TERRITORIAL, PLAN DE DESARROLLO MUNICIPAL, PLAN PLURIANUAL DE INVERSIONES, PLAN INDICATIVO, ADMINISTRACION DE LAS BASES DE DATOS DE LOS POTENCIALES BENEFICIARIOS A PROGRAMAS SOCIALES; HASTA EL SEGUIMIENTO A LA IMPLEMENTACION DE POLITICAS, PLANES, PROGRAMAS Y PROYECTOS.</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</si>
  <si>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</si>
  <si>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</si>
  <si>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</si>
  <si>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</si>
  <si>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</si>
  <si>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</si>
  <si>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</si>
  <si>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Actividades de Riesgo</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</si>
  <si>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</si>
  <si>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</si>
  <si>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</si>
  <si>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</si>
  <si>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</si>
  <si>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</si>
  <si>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</si>
  <si>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</si>
  <si>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</si>
  <si>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</si>
  <si>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</si>
  <si>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</si>
  <si>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</si>
  <si>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</si>
  <si>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</si>
  <si>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Tipo</t>
  </si>
  <si>
    <t>Implementación</t>
  </si>
  <si>
    <t>Calificación</t>
  </si>
  <si>
    <t>Documentación</t>
  </si>
  <si>
    <t>Frecuencia</t>
  </si>
  <si>
    <t>Evidencia</t>
  </si>
  <si>
    <t>Económico y Reputacional</t>
  </si>
  <si>
    <t xml:space="preserve">Deficiencias y demoras en la detección de factores que ralentizan la ejecución de metas; insuficiente seguimiento. </t>
  </si>
  <si>
    <t xml:space="preserve">Inconsistencias en la formulación de metas del plan de desarrollo, al no poder ser cuantificadas ni medibles lo que dificulta su correcto seguimiento sometiendo a la entidad a posibles sanciones presupuestales y sociales </t>
  </si>
  <si>
    <t>Falta de idoneidad y/o desconocimiento de las metodólogas de formulación de proyectos de inversión por parte del personal de las secretarias ejecutoras, generado incumplimiento de requisitos para su viabilidad BPIM</t>
  </si>
  <si>
    <t xml:space="preserve">Posibilidad de perdida economica y reputacional por incumplimiento al plan de desarrollo en las metas de producto y bienestar </t>
  </si>
  <si>
    <t xml:space="preserve">• Solicitud de  certificado de registro y viabilidad de proyectos de inversión en el BPIM  
• Seguimiento al plan indicativo y demás instrumentos de planeación asociados al reporte de cumplimiento de metas del plan de desarrollo municipal
</t>
  </si>
  <si>
    <t>Ejecucion y Administracion de procesos</t>
  </si>
  <si>
    <t xml:space="preserve">El líder del grupo del Banco de Proyectos de Inversión BPIM recibe las solicitudes de registro y viabilidad de los proyectos radicados por las secretarías y entes descentralizados, a continuación hace la revisión y utilizando  el formato de evaluación técnica de proyectos (lista de chequeo) verifica el cumplimiento de requisitos de los mismos.  De ser satisfactoria la inspección se procede a emitir documento de viabilidad, de lo contario se responde mediante memorando ante el solicitante los motivos de la negación y se anexan las observaciones a superar.  evidencia memorandos de respuesta con viabilidad y/o lista de cehequeo con observaciones </t>
  </si>
  <si>
    <t>Correctivo</t>
  </si>
  <si>
    <t>Manual</t>
  </si>
  <si>
    <t>Sin Documentar</t>
  </si>
  <si>
    <t>Continua</t>
  </si>
  <si>
    <t>Con Registro</t>
  </si>
  <si>
    <t>Reducir (mitigar)</t>
  </si>
  <si>
    <t xml:space="preserve">Anualmente  a inicio de año se emite circular con los parámetros de actualización y/o registro de proyectos ante el BPIM y el SUIFP, y el cronograma de reporte de avance mesnual de los mismos (estas circulares puede emitirse en ocasiones extraordinarias en caso de ser necesario) Evidencia circulares, memorandos reiterativos. </t>
  </si>
  <si>
    <t>Director de Planeación del Desarrollo</t>
  </si>
  <si>
    <t>Bimestral</t>
  </si>
  <si>
    <t>Detectivo</t>
  </si>
  <si>
    <t>Documentado</t>
  </si>
  <si>
    <t xml:space="preserve">Falta de idoneidad y/o suficiencia  técnica por parte del personal enlace de las secretarías y entes descentralizados encargados de realizar el seguimiento al cumplimiento de sus respectivas y debido reporte de instrumentos de planeación cumpliendo con los estándares exigidos por la dirección de planeación del desarrollo. </t>
  </si>
  <si>
    <t>Los profesionales de la Direcciòn de Planeaciòn del Desarrollo trimestralmente verifican y validan la informaciòn suministradas por las secretarìas para efectos de ser publicado en las plataformas respectivas. Dejando como evidencia la publicaciòn de la informaciòn en las diferentes plataformas o en su defecto correo electronico con observaciones y solicitud de informaciòn completa o mejorada</t>
  </si>
  <si>
    <t>Al inicio de cada gobierno se hará la solicitud de acompañamiento metodológico para la formulación de plan de desarrollo y en especial en lo relacionado con la programación de metas para garantizar que sean medibles, cuantificables y posibles de cumplir. dejando como evidencia actas de capacitación.   Al principio de año se elaborará el cronograma de presentaciòn de los instrumentos  igualmente se capacitará a los enlaces de cada secretaría en la formulación y reporte de ejecución de los instrumentos de planeación; dejando actas de reuniòn como evidencia y Trimestralemente se expedirà una circular en la cuàl se recuerda el reporte de ejecuciòn de instrumentos y fechas de entrega. En caso de incumplimiento en terminos de calidad y/o puntualidad en entrega de la informaciòn relacionada con los instrumentos de seguimiento, se enviaràn memorando reiterando la solicitud de la misma con el detalle de la inconformidad.</t>
  </si>
  <si>
    <t>El director de planeaciòn del desarrollo bimestralmente verifica en los  comitès tècnicos la calidad de la informaciòn reportada por los sectorialistas con el fin de determinar acciones de mejora a las que haya lugar. Dejando como evidencia acta de reuniòn</t>
  </si>
  <si>
    <t>Preventivo</t>
  </si>
  <si>
    <t>Aleatoria</t>
  </si>
  <si>
    <t xml:space="preserve">En el comité institucional de gestión y desempeño y/o el consejo directivo el secretario de Planeación y el director de Planeación del Desarrollo podrán exponer los casos de mayor rezago en términos de avances de meta, y de esta manera plantear planes de acción para acelerar el cumplimiento. Evidencia acta </t>
  </si>
  <si>
    <t>Inconsistencia y/o indebida formulación de los instrumentos de planeación</t>
  </si>
  <si>
    <t>Desarticulación entre el POT y la construcción del Plan de Desarrollo y los demas instrumentos de planeación</t>
  </si>
  <si>
    <t>Posibilidad de perdida económica y reputacional por implementación de un modelo de desarrollo territorial por fuera de las realidades del municipio</t>
  </si>
  <si>
    <t xml:space="preserve">1. Elaboración del plan de ordenamiento territorial </t>
  </si>
  <si>
    <t xml:space="preserve">La directora de OTS junto con su equipo de trabajo anualmente  realiza la evaluación y seguimiento (Expediente Municipal) cotejando los articulos  frente a la ejecución e implementación del POT. Dejando como evidencia el documento de seguimiento y evaluación (Expediente Municipal). </t>
  </si>
  <si>
    <t>Realizar comunicaciones mediante canales internos en relacion al cumplimiento a los compromisos de cada secretaría establecidos en el POT.</t>
  </si>
  <si>
    <t>Directora de ordenamiento territorial</t>
  </si>
  <si>
    <t>Semestral</t>
  </si>
  <si>
    <t>Desconocimiento procedimental y operativo del POT por parte de las demas secretarios de despacho y  gerentes</t>
  </si>
  <si>
    <t>Socializar a la alta direcciòn los lineamientos del POT con el fin de actualizar expediente municipal segùn competencia de cada despacho.</t>
  </si>
  <si>
    <t>Anual</t>
  </si>
  <si>
    <t>Matriz de Calor Inherente</t>
  </si>
  <si>
    <t>Probabilidad</t>
  </si>
  <si>
    <t>Muy Alta
100%</t>
  </si>
  <si>
    <t>Extremo</t>
  </si>
  <si>
    <t>Alta
80%</t>
  </si>
  <si>
    <t>Alto</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</si>
  <si>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</si>
  <si>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</si>
  <si>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</si>
  <si>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</si>
  <si>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</si>
  <si>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</si>
  <si>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</si>
  <si>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</si>
  <si>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</si>
  <si>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</si>
  <si>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</si>
  <si>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</si>
  <si>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</si>
  <si>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</si>
  <si>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</si>
  <si>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</si>
  <si>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</si>
  <si>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</si>
  <si>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</si>
  <si>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</si>
  <si>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</si>
  <si>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</si>
  <si>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</si>
  <si>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</si>
  <si>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</si>
  <si>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</si>
  <si>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</si>
  <si>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</si>
  <si>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</si>
  <si>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</si>
  <si>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</si>
  <si>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</si>
  <si>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</si>
  <si>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Narrow"/>
      </rPr>
      <t>*</t>
    </r>
    <r>
      <rPr>
        <b/>
        <sz val="12"/>
        <color rgb="FF000000"/>
        <rFont val="Arial Narrow"/>
      </rPr>
      <t>Atributos de</t>
    </r>
    <r>
      <rPr>
        <b/>
        <sz val="12"/>
        <color rgb="FFE36C09"/>
        <rFont val="Arial Narrow"/>
      </rPr>
      <t xml:space="preserve"> </t>
    </r>
    <r>
      <rPr>
        <b/>
        <sz val="12"/>
        <color rgb="FF000000"/>
        <rFont val="Arial Narrow"/>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</si>
  <si>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</si>
  <si>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</si>
  <si>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</si>
  <si>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</si>
  <si>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</si>
  <si>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</si>
  <si>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</si>
  <si>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</si>
  <si>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rgb="FFE36C09"/>
        <rFont val="Arial Narrow"/>
      </rPr>
      <t>*Nota 1:</t>
    </r>
    <r>
      <rPr>
        <sz val="12"/>
        <color theme="1"/>
        <rFont val="Arial Narrow"/>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</si>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</sst>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51">
    <font>
      <sz val="11"/>
      <color theme="1"/>
      <name val="Calibri"/>
      <scheme val="minor"/>
    </font>
    <font>
      <sz val="11"/>
      <color theme="1"/>
      <name val="Calibri"/>
    </font>
    <font>
      <b/>
      <sz val="14"/>
      <color theme="1"/>
      <name val="Arial Narrow"/>
    </font>
    <font>
      <sz val="11"/>
      <name val="Calibri"/>
    </font>
    <font>
      <sz val="10"/>
      <color theme="1"/>
      <name val="Arial Narrow"/>
    </font>
    <font>
      <b/>
      <u/>
      <sz val="11"/>
      <color theme="1"/>
      <name val="Arial Narrow"/>
    </font>
    <font>
      <sz val="11"/>
      <color theme="1"/>
      <name val="Arial Narrow"/>
    </font>
    <font>
      <b/>
      <u/>
      <sz val="11"/>
      <color theme="1"/>
      <name val="Arial Narrow"/>
    </font>
    <font>
      <b/>
      <sz val="11"/>
      <color theme="1"/>
      <name val="Arial Narrow"/>
    </font>
    <font>
      <b/>
      <sz val="10"/>
      <color theme="1"/>
      <name val="Arial Narrow"/>
    </font>
    <font>
      <b/>
      <sz val="9"/>
      <color theme="1"/>
      <name val="Arial Narrow"/>
    </font>
    <font>
      <sz val="9"/>
      <color theme="1"/>
      <name val="Arial Narrow"/>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rgb="FF000000"/>
      <name val="Arial Narrow"/>
    </font>
    <font>
      <sz val="16"/>
      <color rgb="FFFF0000"/>
      <name val="Arial Narrow"/>
    </font>
    <font>
      <sz val="16"/>
      <color rgb="FFFF0000"/>
      <name val="Calibri"/>
    </font>
    <font>
      <sz val="11"/>
      <color rgb="FFFF0000"/>
      <name val="Calibri"/>
    </font>
    <font>
      <sz val="11"/>
      <color rgb="FF030303"/>
      <name val="Arial"/>
    </font>
    <font>
      <sz val="11"/>
      <color rgb="FF0070C0"/>
      <name val="Arial Narrow"/>
    </font>
    <font>
      <b/>
      <sz val="22"/>
      <color theme="1"/>
      <name val="Arial Narrow"/>
    </font>
    <font>
      <b/>
      <sz val="40"/>
      <color rgb="FF000000"/>
      <name val="Calibri"/>
    </font>
    <font>
      <sz val="28"/>
      <color theme="1"/>
      <name val="Calibri"/>
    </font>
    <font>
      <b/>
      <sz val="28"/>
      <color rgb="FF000000"/>
      <name val="Calibri"/>
    </font>
    <font>
      <b/>
      <sz val="36"/>
      <color rgb="FF000000"/>
      <name val="Calibri"/>
    </font>
    <font>
      <sz val="16"/>
      <color theme="1"/>
      <name val="Calibri"/>
    </font>
    <font>
      <sz val="24"/>
      <color theme="1"/>
      <name val="Arial Narrow"/>
    </font>
    <font>
      <b/>
      <sz val="20"/>
      <color theme="1"/>
      <name val="Calibri"/>
    </font>
    <font>
      <b/>
      <sz val="12"/>
      <color rgb="FF000000"/>
      <name val="Calibri"/>
    </font>
    <font>
      <b/>
      <sz val="24"/>
      <color rgb="FF000000"/>
      <name val="Calibri"/>
    </font>
    <font>
      <b/>
      <sz val="18"/>
      <color rgb="FF000000"/>
      <name val="Calibri"/>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sz val="10"/>
      <color theme="1"/>
      <name val="Calibri"/>
    </font>
    <font>
      <b/>
      <sz val="14"/>
      <color rgb="FF000000"/>
      <name val="Arial Narrow"/>
    </font>
    <font>
      <sz val="12"/>
      <color theme="1"/>
      <name val="Calibri"/>
    </font>
    <font>
      <b/>
      <sz val="12"/>
      <color rgb="FF000000"/>
      <name val="Arial Narrow"/>
    </font>
    <font>
      <sz val="12"/>
      <color rgb="FF000000"/>
      <name val="Arial Narrow"/>
    </font>
    <font>
      <sz val="12"/>
      <color theme="1"/>
      <name val="Arial Narrow"/>
    </font>
    <font>
      <sz val="10"/>
      <color rgb="FF000000"/>
      <name val="Arial Narrow"/>
    </font>
    <font>
      <b/>
      <sz val="10"/>
      <color rgb="FFE36C09"/>
      <name val="Arial Narrow"/>
    </font>
    <font>
      <b/>
      <sz val="11"/>
      <color rgb="FFE36C09"/>
      <name val="Arial Narrow"/>
    </font>
    <font>
      <b/>
      <sz val="9"/>
      <color rgb="FFE36C09"/>
      <name val="Arial Narrow"/>
    </font>
    <font>
      <b/>
      <sz val="12"/>
      <color rgb="FFE36C09"/>
      <name val="Arial Narrow"/>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BD4B4"/>
        <bgColor rgb="FFFBD4B4"/>
      </patternFill>
    </fill>
    <fill>
      <patternFill patternType="solid">
        <fgColor rgb="FFFFFFFF"/>
        <bgColor rgb="FFFFFFFF"/>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FDE9D9"/>
        <bgColor rgb="FFFDE9D9"/>
      </patternFill>
    </fill>
  </fills>
  <borders count="114">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style="dotted">
        <color rgb="FFE36C09"/>
      </top>
      <bottom style="dotted">
        <color rgb="FFE36C09"/>
      </bottom>
      <diagonal/>
    </border>
    <border>
      <left style="dotted">
        <color rgb="FFE36C09"/>
      </left>
      <right/>
      <top/>
      <bottom/>
      <diagonal/>
    </border>
    <border>
      <left/>
      <right/>
      <top/>
      <bottom/>
      <diagonal/>
    </border>
    <border>
      <left style="dotted">
        <color rgb="FFE36C09"/>
      </left>
      <right/>
      <top style="dotted">
        <color rgb="FFE36C09"/>
      </top>
      <bottom/>
      <diagonal/>
    </border>
    <border>
      <left/>
      <right style="dotted">
        <color rgb="FFE36C09"/>
      </right>
      <top style="dotted">
        <color rgb="FFE36C09"/>
      </top>
      <bottom/>
      <diagonal/>
    </border>
    <border>
      <left/>
      <right/>
      <top style="dotted">
        <color rgb="FFE36C09"/>
      </top>
      <bottom/>
      <diagonal/>
    </border>
    <border>
      <left style="dotted">
        <color rgb="FFE36C09"/>
      </left>
      <right style="dotted">
        <color rgb="FFE36C09"/>
      </right>
      <top style="dotted">
        <color rgb="FFE36C09"/>
      </top>
      <bottom/>
      <diagonal/>
    </border>
    <border>
      <left style="dotted">
        <color rgb="FFE36C09"/>
      </left>
      <right style="dotted">
        <color rgb="FFE36C09"/>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246">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4" fillId="2" borderId="40" xfId="0" applyFont="1" applyFill="1" applyBorder="1"/>
    <xf numFmtId="0" fontId="4" fillId="2" borderId="41" xfId="0" applyFont="1" applyFill="1" applyBorder="1"/>
    <xf numFmtId="0" fontId="4" fillId="2" borderId="42" xfId="0" applyFont="1" applyFill="1" applyBorder="1"/>
    <xf numFmtId="0" fontId="13"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readingOrder="1"/>
    </xf>
    <xf numFmtId="0" fontId="15" fillId="2" borderId="1" xfId="0" applyFont="1" applyFill="1" applyBorder="1"/>
    <xf numFmtId="0" fontId="16" fillId="5" borderId="43" xfId="0" applyFont="1" applyFill="1" applyBorder="1" applyAlignment="1">
      <alignment horizontal="center" vertical="center" wrapText="1" readingOrder="1"/>
    </xf>
    <xf numFmtId="0" fontId="16" fillId="0" borderId="44" xfId="0" applyFont="1" applyBorder="1" applyAlignment="1">
      <alignment horizontal="center" vertical="center" wrapText="1" readingOrder="1"/>
    </xf>
    <xf numFmtId="0" fontId="16" fillId="0" borderId="44" xfId="0" applyFont="1" applyBorder="1" applyAlignment="1">
      <alignment horizontal="left" vertical="center" wrapText="1" readingOrder="1"/>
    </xf>
    <xf numFmtId="0" fontId="16" fillId="6" borderId="45" xfId="0" applyFont="1" applyFill="1" applyBorder="1" applyAlignment="1">
      <alignment horizontal="center" vertical="center" wrapText="1" readingOrder="1"/>
    </xf>
    <xf numFmtId="0" fontId="16" fillId="0" borderId="45" xfId="0" applyFont="1" applyBorder="1" applyAlignment="1">
      <alignment horizontal="center" vertical="center" wrapText="1" readingOrder="1"/>
    </xf>
    <xf numFmtId="0" fontId="16" fillId="0" borderId="45" xfId="0" applyFont="1" applyBorder="1" applyAlignment="1">
      <alignment horizontal="left" vertical="center" wrapText="1" readingOrder="1"/>
    </xf>
    <xf numFmtId="0" fontId="16" fillId="7" borderId="45" xfId="0" applyFont="1" applyFill="1" applyBorder="1" applyAlignment="1">
      <alignment horizontal="center" vertical="center" wrapText="1" readingOrder="1"/>
    </xf>
    <xf numFmtId="0" fontId="16" fillId="8" borderId="45" xfId="0" applyFont="1" applyFill="1" applyBorder="1" applyAlignment="1">
      <alignment horizontal="center" vertical="center" wrapText="1" readingOrder="1"/>
    </xf>
    <xf numFmtId="0" fontId="17" fillId="9" borderId="45" xfId="0" applyFont="1" applyFill="1" applyBorder="1" applyAlignment="1">
      <alignment horizontal="center" vertical="center" wrapText="1" readingOrder="1"/>
    </xf>
    <xf numFmtId="0" fontId="18"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15" fillId="0" borderId="0" xfId="0" applyFont="1"/>
    <xf numFmtId="0" fontId="18" fillId="0" borderId="0" xfId="0" applyFont="1" applyAlignment="1">
      <alignment horizontal="left" vertical="center" wrapText="1" readingOrder="1"/>
    </xf>
    <xf numFmtId="0" fontId="19" fillId="0" borderId="0" xfId="0" applyFont="1" applyAlignment="1">
      <alignment vertical="center"/>
    </xf>
    <xf numFmtId="0" fontId="1" fillId="0" borderId="0" xfId="0" applyFont="1"/>
    <xf numFmtId="0" fontId="20" fillId="0" borderId="0" xfId="0" applyFont="1"/>
    <xf numFmtId="0" fontId="21" fillId="0" borderId="0" xfId="0" applyFont="1"/>
    <xf numFmtId="0" fontId="22" fillId="0" borderId="0" xfId="0" applyFont="1"/>
    <xf numFmtId="0" fontId="6" fillId="2" borderId="1" xfId="0" applyFont="1" applyFill="1" applyBorder="1" applyAlignment="1">
      <alignment horizontal="center" vertical="center" wrapText="1"/>
    </xf>
    <xf numFmtId="0" fontId="6" fillId="10" borderId="56" xfId="0" applyFont="1" applyFill="1" applyBorder="1" applyAlignment="1">
      <alignment horizontal="center" vertical="center" textRotation="90" wrapText="1"/>
    </xf>
    <xf numFmtId="0" fontId="6" fillId="0" borderId="56" xfId="0" applyFont="1" applyBorder="1" applyAlignment="1">
      <alignment horizontal="center" vertical="center" wrapText="1"/>
    </xf>
    <xf numFmtId="0" fontId="6" fillId="0" borderId="56" xfId="0" applyFont="1" applyBorder="1" applyAlignment="1">
      <alignment horizontal="center" vertical="center" textRotation="90" wrapText="1"/>
    </xf>
    <xf numFmtId="9" fontId="6" fillId="0" borderId="56" xfId="0" applyNumberFormat="1" applyFont="1" applyBorder="1" applyAlignment="1">
      <alignment horizontal="center" vertical="center" wrapText="1"/>
    </xf>
    <xf numFmtId="164" fontId="6" fillId="0" borderId="56" xfId="0" applyNumberFormat="1" applyFont="1" applyBorder="1" applyAlignment="1">
      <alignment horizontal="center" vertical="center" wrapText="1"/>
    </xf>
    <xf numFmtId="0" fontId="6" fillId="2" borderId="56" xfId="0" applyFont="1" applyFill="1" applyBorder="1" applyAlignment="1">
      <alignment horizontal="center" vertical="center" wrapText="1"/>
    </xf>
    <xf numFmtId="0" fontId="6" fillId="0" borderId="54" xfId="0" applyFont="1" applyBorder="1" applyAlignment="1">
      <alignment vertical="center" wrapText="1"/>
    </xf>
    <xf numFmtId="165" fontId="6" fillId="0" borderId="56" xfId="0" applyNumberFormat="1" applyFont="1" applyBorder="1" applyAlignment="1">
      <alignment horizontal="center" vertical="center" wrapText="1"/>
    </xf>
    <xf numFmtId="0" fontId="6" fillId="0" borderId="0" xfId="0" applyFont="1" applyAlignment="1">
      <alignment horizontal="center" vertical="center" wrapText="1"/>
    </xf>
    <xf numFmtId="0" fontId="29" fillId="2" borderId="1" xfId="0" applyFont="1" applyFill="1" applyBorder="1" applyAlignment="1">
      <alignment vertical="center"/>
    </xf>
    <xf numFmtId="0" fontId="32" fillId="13" borderId="88" xfId="0" applyFont="1" applyFill="1" applyBorder="1" applyAlignment="1">
      <alignment horizontal="center" vertical="center" wrapText="1" readingOrder="1"/>
    </xf>
    <xf numFmtId="0" fontId="32" fillId="13" borderId="89" xfId="0" applyFont="1" applyFill="1" applyBorder="1" applyAlignment="1">
      <alignment horizontal="center" vertical="center" wrapText="1" readingOrder="1"/>
    </xf>
    <xf numFmtId="0" fontId="32" fillId="13" borderId="90" xfId="0" applyFont="1" applyFill="1" applyBorder="1" applyAlignment="1">
      <alignment horizontal="center" vertical="center" wrapText="1" readingOrder="1"/>
    </xf>
    <xf numFmtId="0" fontId="32" fillId="14" borderId="88" xfId="0" applyFont="1" applyFill="1" applyBorder="1" applyAlignment="1">
      <alignment horizontal="center" wrapText="1" readingOrder="1"/>
    </xf>
    <xf numFmtId="0" fontId="32" fillId="14" borderId="89" xfId="0" applyFont="1" applyFill="1" applyBorder="1" applyAlignment="1">
      <alignment horizontal="center" wrapText="1" readingOrder="1"/>
    </xf>
    <xf numFmtId="0" fontId="32" fillId="14" borderId="90" xfId="0" applyFont="1" applyFill="1" applyBorder="1" applyAlignment="1">
      <alignment horizontal="center" wrapText="1" readingOrder="1"/>
    </xf>
    <xf numFmtId="0" fontId="32" fillId="13" borderId="19" xfId="0" applyFont="1" applyFill="1" applyBorder="1" applyAlignment="1">
      <alignment horizontal="center" vertical="center" wrapText="1" readingOrder="1"/>
    </xf>
    <xf numFmtId="0" fontId="32" fillId="13" borderId="1" xfId="0" applyFont="1" applyFill="1" applyBorder="1" applyAlignment="1">
      <alignment horizontal="center" vertical="center" wrapText="1" readingOrder="1"/>
    </xf>
    <xf numFmtId="0" fontId="32" fillId="13" borderId="20" xfId="0" applyFont="1" applyFill="1" applyBorder="1" applyAlignment="1">
      <alignment horizontal="center" vertical="center" wrapText="1" readingOrder="1"/>
    </xf>
    <xf numFmtId="0" fontId="32" fillId="14" borderId="19" xfId="0" applyFont="1" applyFill="1" applyBorder="1" applyAlignment="1">
      <alignment horizontal="center" wrapText="1" readingOrder="1"/>
    </xf>
    <xf numFmtId="0" fontId="32" fillId="14" borderId="1" xfId="0" applyFont="1" applyFill="1" applyBorder="1" applyAlignment="1">
      <alignment horizontal="center" wrapText="1" readingOrder="1"/>
    </xf>
    <xf numFmtId="0" fontId="32" fillId="14" borderId="20" xfId="0" applyFont="1" applyFill="1" applyBorder="1" applyAlignment="1">
      <alignment horizontal="center" wrapText="1" readingOrder="1"/>
    </xf>
    <xf numFmtId="0" fontId="32" fillId="13" borderId="40" xfId="0" applyFont="1" applyFill="1" applyBorder="1" applyAlignment="1">
      <alignment horizontal="center" vertical="center" wrapText="1" readingOrder="1"/>
    </xf>
    <xf numFmtId="0" fontId="32" fillId="13" borderId="41" xfId="0" applyFont="1" applyFill="1" applyBorder="1" applyAlignment="1">
      <alignment horizontal="center" vertical="center" wrapText="1" readingOrder="1"/>
    </xf>
    <xf numFmtId="0" fontId="32" fillId="13" borderId="42" xfId="0" applyFont="1" applyFill="1" applyBorder="1" applyAlignment="1">
      <alignment horizontal="center" vertical="center" wrapText="1" readingOrder="1"/>
    </xf>
    <xf numFmtId="0" fontId="32" fillId="14" borderId="40" xfId="0" applyFont="1" applyFill="1" applyBorder="1" applyAlignment="1">
      <alignment horizontal="center" wrapText="1" readingOrder="1"/>
    </xf>
    <xf numFmtId="0" fontId="32" fillId="14" borderId="41" xfId="0" applyFont="1" applyFill="1" applyBorder="1" applyAlignment="1">
      <alignment horizontal="center" wrapText="1" readingOrder="1"/>
    </xf>
    <xf numFmtId="0" fontId="32" fillId="14" borderId="42" xfId="0" applyFont="1" applyFill="1" applyBorder="1" applyAlignment="1">
      <alignment horizontal="center" wrapText="1" readingOrder="1"/>
    </xf>
    <xf numFmtId="0" fontId="32" fillId="15" borderId="88" xfId="0" applyFont="1" applyFill="1" applyBorder="1" applyAlignment="1">
      <alignment horizontal="center" wrapText="1" readingOrder="1"/>
    </xf>
    <xf numFmtId="0" fontId="32" fillId="15" borderId="89" xfId="0" applyFont="1" applyFill="1" applyBorder="1" applyAlignment="1">
      <alignment horizontal="center" wrapText="1" readingOrder="1"/>
    </xf>
    <xf numFmtId="0" fontId="32" fillId="15" borderId="90" xfId="0" applyFont="1" applyFill="1" applyBorder="1" applyAlignment="1">
      <alignment horizontal="center" wrapText="1" readingOrder="1"/>
    </xf>
    <xf numFmtId="0" fontId="32" fillId="15" borderId="19" xfId="0" applyFont="1" applyFill="1" applyBorder="1" applyAlignment="1">
      <alignment horizontal="center" wrapText="1" readingOrder="1"/>
    </xf>
    <xf numFmtId="0" fontId="32" fillId="15" borderId="1" xfId="0" applyFont="1" applyFill="1" applyBorder="1" applyAlignment="1">
      <alignment horizontal="center" wrapText="1" readingOrder="1"/>
    </xf>
    <xf numFmtId="0" fontId="32" fillId="15" borderId="20" xfId="0" applyFont="1" applyFill="1" applyBorder="1" applyAlignment="1">
      <alignment horizontal="center" wrapText="1" readingOrder="1"/>
    </xf>
    <xf numFmtId="0" fontId="32" fillId="15" borderId="40" xfId="0" applyFont="1" applyFill="1" applyBorder="1" applyAlignment="1">
      <alignment horizontal="center" wrapText="1" readingOrder="1"/>
    </xf>
    <xf numFmtId="0" fontId="32" fillId="15" borderId="41" xfId="0" applyFont="1" applyFill="1" applyBorder="1" applyAlignment="1">
      <alignment horizontal="center" wrapText="1" readingOrder="1"/>
    </xf>
    <xf numFmtId="0" fontId="32" fillId="15" borderId="42" xfId="0" applyFont="1" applyFill="1" applyBorder="1" applyAlignment="1">
      <alignment horizontal="center" wrapText="1" readingOrder="1"/>
    </xf>
    <xf numFmtId="0" fontId="32" fillId="5" borderId="88" xfId="0" applyFont="1" applyFill="1" applyBorder="1" applyAlignment="1">
      <alignment horizontal="center" wrapText="1" readingOrder="1"/>
    </xf>
    <xf numFmtId="0" fontId="32" fillId="5" borderId="89" xfId="0" applyFont="1" applyFill="1" applyBorder="1" applyAlignment="1">
      <alignment horizontal="center" wrapText="1" readingOrder="1"/>
    </xf>
    <xf numFmtId="0" fontId="32" fillId="5" borderId="90" xfId="0" applyFont="1" applyFill="1" applyBorder="1" applyAlignment="1">
      <alignment horizontal="center" wrapText="1" readingOrder="1"/>
    </xf>
    <xf numFmtId="0" fontId="32" fillId="5" borderId="19" xfId="0" applyFont="1" applyFill="1" applyBorder="1" applyAlignment="1">
      <alignment horizontal="center" wrapText="1" readingOrder="1"/>
    </xf>
    <xf numFmtId="0" fontId="32" fillId="5" borderId="1" xfId="0" applyFont="1" applyFill="1" applyBorder="1" applyAlignment="1">
      <alignment horizontal="center" wrapText="1" readingOrder="1"/>
    </xf>
    <xf numFmtId="0" fontId="32" fillId="5" borderId="20" xfId="0" applyFont="1" applyFill="1" applyBorder="1" applyAlignment="1">
      <alignment horizontal="center" wrapText="1" readingOrder="1"/>
    </xf>
    <xf numFmtId="0" fontId="32" fillId="5" borderId="40" xfId="0" applyFont="1" applyFill="1" applyBorder="1" applyAlignment="1">
      <alignment horizontal="center" wrapText="1" readingOrder="1"/>
    </xf>
    <xf numFmtId="0" fontId="32" fillId="5" borderId="41" xfId="0" applyFont="1" applyFill="1" applyBorder="1" applyAlignment="1">
      <alignment horizontal="center" wrapText="1" readingOrder="1"/>
    </xf>
    <xf numFmtId="0" fontId="32" fillId="5" borderId="42" xfId="0" applyFont="1" applyFill="1" applyBorder="1" applyAlignment="1">
      <alignment horizontal="center" wrapText="1" readingOrder="1"/>
    </xf>
    <xf numFmtId="0" fontId="34" fillId="15" borderId="89" xfId="0" applyFont="1" applyFill="1" applyBorder="1" applyAlignment="1">
      <alignment horizontal="center" wrapText="1" readingOrder="1"/>
    </xf>
    <xf numFmtId="0" fontId="36" fillId="0" borderId="0" xfId="0" applyFont="1" applyAlignment="1">
      <alignment horizontal="center" vertical="center" wrapText="1"/>
    </xf>
    <xf numFmtId="0" fontId="37" fillId="4" borderId="1" xfId="0" applyFont="1" applyFill="1" applyBorder="1" applyAlignment="1">
      <alignment horizontal="center" vertical="center" wrapText="1" readingOrder="1"/>
    </xf>
    <xf numFmtId="0" fontId="38" fillId="5" borderId="43" xfId="0" applyFont="1" applyFill="1" applyBorder="1" applyAlignment="1">
      <alignment horizontal="center" vertical="center" wrapText="1" readingOrder="1"/>
    </xf>
    <xf numFmtId="0" fontId="38" fillId="0" borderId="44" xfId="0" applyFont="1" applyBorder="1" applyAlignment="1">
      <alignment horizontal="left" vertical="center" wrapText="1" readingOrder="1"/>
    </xf>
    <xf numFmtId="9" fontId="38" fillId="0" borderId="44" xfId="0" applyNumberFormat="1" applyFont="1" applyBorder="1" applyAlignment="1">
      <alignment horizontal="center" vertical="center" wrapText="1" readingOrder="1"/>
    </xf>
    <xf numFmtId="0" fontId="38" fillId="6" borderId="45" xfId="0" applyFont="1" applyFill="1" applyBorder="1" applyAlignment="1">
      <alignment horizontal="center" vertical="center" wrapText="1" readingOrder="1"/>
    </xf>
    <xf numFmtId="0" fontId="38" fillId="0" borderId="45" xfId="0" applyFont="1" applyBorder="1" applyAlignment="1">
      <alignment horizontal="left" vertical="center" wrapText="1" readingOrder="1"/>
    </xf>
    <xf numFmtId="9" fontId="38" fillId="0" borderId="45" xfId="0" applyNumberFormat="1" applyFont="1" applyBorder="1" applyAlignment="1">
      <alignment horizontal="center" vertical="center" wrapText="1" readingOrder="1"/>
    </xf>
    <xf numFmtId="0" fontId="38" fillId="7" borderId="45" xfId="0" applyFont="1" applyFill="1" applyBorder="1" applyAlignment="1">
      <alignment horizontal="center" vertical="center" wrapText="1" readingOrder="1"/>
    </xf>
    <xf numFmtId="0" fontId="38" fillId="8" borderId="45" xfId="0" applyFont="1" applyFill="1" applyBorder="1" applyAlignment="1">
      <alignment horizontal="center" vertical="center" wrapText="1" readingOrder="1"/>
    </xf>
    <xf numFmtId="0" fontId="39" fillId="9" borderId="45" xfId="0" applyFont="1" applyFill="1" applyBorder="1" applyAlignment="1">
      <alignment horizontal="center" vertical="center" wrapText="1" readingOrder="1"/>
    </xf>
    <xf numFmtId="0" fontId="8" fillId="2" borderId="1" xfId="0" applyFont="1" applyFill="1" applyBorder="1" applyAlignment="1">
      <alignment horizontal="left" vertical="center"/>
    </xf>
    <xf numFmtId="0" fontId="40" fillId="2" borderId="1" xfId="0" applyFont="1" applyFill="1" applyBorder="1"/>
    <xf numFmtId="0" fontId="42" fillId="2" borderId="1" xfId="0" applyFont="1" applyFill="1" applyBorder="1"/>
    <xf numFmtId="0" fontId="43" fillId="16" borderId="95" xfId="0" applyFont="1" applyFill="1" applyBorder="1" applyAlignment="1">
      <alignment horizontal="center" vertical="center" wrapText="1" readingOrder="1"/>
    </xf>
    <xf numFmtId="0" fontId="43" fillId="16" borderId="96" xfId="0" applyFont="1" applyFill="1" applyBorder="1" applyAlignment="1">
      <alignment horizontal="center" vertical="center" wrapText="1" readingOrder="1"/>
    </xf>
    <xf numFmtId="0" fontId="43" fillId="2" borderId="99" xfId="0" applyFont="1" applyFill="1" applyBorder="1" applyAlignment="1">
      <alignment horizontal="center" vertical="center" wrapText="1" readingOrder="1"/>
    </xf>
    <xf numFmtId="0" fontId="44" fillId="2" borderId="99" xfId="0" applyFont="1" applyFill="1" applyBorder="1" applyAlignment="1">
      <alignment horizontal="left" vertical="center" wrapText="1" readingOrder="1"/>
    </xf>
    <xf numFmtId="9" fontId="43" fillId="2" borderId="100" xfId="0" applyNumberFormat="1" applyFont="1" applyFill="1" applyBorder="1" applyAlignment="1">
      <alignment horizontal="center" vertical="center" wrapText="1" readingOrder="1"/>
    </xf>
    <xf numFmtId="0" fontId="43" fillId="2" borderId="103" xfId="0" applyFont="1" applyFill="1" applyBorder="1" applyAlignment="1">
      <alignment horizontal="center" vertical="center" wrapText="1" readingOrder="1"/>
    </xf>
    <xf numFmtId="0" fontId="44" fillId="2" borderId="103" xfId="0" applyFont="1" applyFill="1" applyBorder="1" applyAlignment="1">
      <alignment horizontal="left" vertical="center" wrapText="1" readingOrder="1"/>
    </xf>
    <xf numFmtId="9" fontId="43" fillId="2" borderId="104" xfId="0" applyNumberFormat="1" applyFont="1" applyFill="1" applyBorder="1" applyAlignment="1">
      <alignment horizontal="center" vertical="center" wrapText="1" readingOrder="1"/>
    </xf>
    <xf numFmtId="0" fontId="44" fillId="2" borderId="104" xfId="0" applyFont="1" applyFill="1" applyBorder="1" applyAlignment="1">
      <alignment horizontal="center" vertical="center" wrapText="1" readingOrder="1"/>
    </xf>
    <xf numFmtId="0" fontId="43" fillId="2" borderId="111" xfId="0" applyFont="1" applyFill="1" applyBorder="1" applyAlignment="1">
      <alignment horizontal="center" vertical="center" wrapText="1" readingOrder="1"/>
    </xf>
    <xf numFmtId="0" fontId="44" fillId="2" borderId="111" xfId="0" applyFont="1" applyFill="1" applyBorder="1" applyAlignment="1">
      <alignment horizontal="left" vertical="center" wrapText="1" readingOrder="1"/>
    </xf>
    <xf numFmtId="0" fontId="44" fillId="2" borderId="112" xfId="0" applyFont="1" applyFill="1" applyBorder="1" applyAlignment="1">
      <alignment horizontal="center" vertical="center" wrapText="1" readingOrder="1"/>
    </xf>
    <xf numFmtId="0" fontId="10" fillId="2" borderId="1" xfId="0" applyFont="1" applyFill="1" applyBorder="1"/>
    <xf numFmtId="0" fontId="40" fillId="0" borderId="0" xfId="0" applyFont="1"/>
    <xf numFmtId="0" fontId="46" fillId="0" borderId="45" xfId="0" applyFont="1" applyBorder="1" applyAlignment="1">
      <alignment horizontal="left" vertical="center" wrapText="1" readingOrder="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2" fillId="0" borderId="0" xfId="0" applyFont="1" applyAlignment="1">
      <alignment horizontal="center" vertical="center"/>
    </xf>
    <xf numFmtId="0" fontId="6" fillId="10" borderId="54" xfId="0" applyFont="1" applyFill="1" applyBorder="1" applyAlignment="1">
      <alignment horizontal="center" vertical="center" wrapText="1"/>
    </xf>
    <xf numFmtId="0" fontId="3" fillId="0" borderId="55" xfId="0" applyFont="1" applyBorder="1"/>
    <xf numFmtId="0" fontId="6" fillId="0" borderId="54" xfId="0" applyFont="1" applyBorder="1" applyAlignment="1">
      <alignment horizontal="center" vertical="center" wrapText="1"/>
    </xf>
    <xf numFmtId="0" fontId="3" fillId="0" borderId="57" xfId="0" applyFont="1" applyBorder="1"/>
    <xf numFmtId="0" fontId="6" fillId="11" borderId="54" xfId="0" applyFont="1" applyFill="1" applyBorder="1" applyAlignment="1">
      <alignment horizontal="center" vertical="center" wrapText="1"/>
    </xf>
    <xf numFmtId="0" fontId="23" fillId="2" borderId="54" xfId="0" applyFont="1" applyFill="1" applyBorder="1" applyAlignment="1">
      <alignment horizontal="center" vertical="center" wrapText="1"/>
    </xf>
    <xf numFmtId="9" fontId="6" fillId="0" borderId="54" xfId="0" applyNumberFormat="1" applyFont="1" applyBorder="1" applyAlignment="1">
      <alignment horizontal="center" vertical="center" wrapText="1"/>
    </xf>
    <xf numFmtId="0" fontId="6" fillId="10" borderId="46" xfId="0" applyFont="1" applyFill="1" applyBorder="1" applyAlignment="1">
      <alignment horizontal="center" vertical="center" wrapText="1"/>
    </xf>
    <xf numFmtId="0" fontId="3" fillId="0" borderId="48" xfId="0" applyFont="1" applyBorder="1"/>
    <xf numFmtId="0" fontId="3" fillId="0" borderId="47" xfId="0" applyFont="1" applyBorder="1"/>
    <xf numFmtId="0" fontId="6" fillId="0" borderId="54" xfId="0" applyFont="1" applyBorder="1" applyAlignment="1">
      <alignment horizontal="center" vertical="center" textRotation="90" wrapText="1"/>
    </xf>
    <xf numFmtId="164" fontId="6" fillId="0" borderId="54" xfId="0" applyNumberFormat="1" applyFont="1" applyBorder="1" applyAlignment="1">
      <alignment horizontal="center" vertical="center" wrapText="1"/>
    </xf>
    <xf numFmtId="0" fontId="6" fillId="2" borderId="46" xfId="0" applyFont="1" applyFill="1" applyBorder="1" applyAlignment="1">
      <alignment horizontal="left" vertical="center" wrapText="1"/>
    </xf>
    <xf numFmtId="0" fontId="6" fillId="2" borderId="49" xfId="0" applyFont="1" applyFill="1" applyBorder="1" applyAlignment="1">
      <alignment horizontal="center" vertical="center" wrapText="1"/>
    </xf>
    <xf numFmtId="0" fontId="3" fillId="0" borderId="50" xfId="0" applyFont="1" applyBorder="1"/>
    <xf numFmtId="0" fontId="6" fillId="10" borderId="51" xfId="0" applyFont="1" applyFill="1" applyBorder="1" applyAlignment="1">
      <alignment horizontal="center" vertical="center" wrapText="1"/>
    </xf>
    <xf numFmtId="0" fontId="3" fillId="0" borderId="52" xfId="0" applyFont="1" applyBorder="1"/>
    <xf numFmtId="0" fontId="6" fillId="2" borderId="51" xfId="0" applyFont="1" applyFill="1" applyBorder="1" applyAlignment="1">
      <alignment horizontal="left" vertical="center" wrapText="1"/>
    </xf>
    <xf numFmtId="0" fontId="3" fillId="0" borderId="53" xfId="0" applyFont="1" applyBorder="1"/>
    <xf numFmtId="0" fontId="6" fillId="10" borderId="54" xfId="0" applyFont="1" applyFill="1" applyBorder="1" applyAlignment="1">
      <alignment horizontal="center" vertical="center" textRotation="90" wrapText="1"/>
    </xf>
    <xf numFmtId="165" fontId="6" fillId="0" borderId="54" xfId="0" applyNumberFormat="1" applyFont="1" applyBorder="1" applyAlignment="1">
      <alignment horizontal="center" vertical="center" wrapText="1"/>
    </xf>
    <xf numFmtId="0" fontId="27" fillId="13" borderId="58" xfId="0" applyFont="1" applyFill="1" applyBorder="1" applyAlignment="1">
      <alignment horizontal="center" vertical="center" wrapText="1" readingOrder="1"/>
    </xf>
    <xf numFmtId="0" fontId="3" fillId="0" borderId="66" xfId="0" applyFont="1" applyBorder="1"/>
    <xf numFmtId="0" fontId="3" fillId="0" borderId="63" xfId="0" applyFont="1" applyBorder="1"/>
    <xf numFmtId="0" fontId="3" fillId="0" borderId="76" xfId="0" applyFont="1" applyBorder="1"/>
    <xf numFmtId="0" fontId="27" fillId="14" borderId="79" xfId="0" applyFont="1" applyFill="1" applyBorder="1" applyAlignment="1">
      <alignment horizontal="center" wrapText="1" readingOrder="1"/>
    </xf>
    <xf numFmtId="0" fontId="3" fillId="0" borderId="60" xfId="0" applyFont="1" applyBorder="1"/>
    <xf numFmtId="0" fontId="3" fillId="0" borderId="75" xfId="0" applyFont="1" applyBorder="1"/>
    <xf numFmtId="0" fontId="3" fillId="0" borderId="65" xfId="0" applyFont="1" applyBorder="1"/>
    <xf numFmtId="0" fontId="27" fillId="14" borderId="58" xfId="0" applyFont="1" applyFill="1" applyBorder="1" applyAlignment="1">
      <alignment horizontal="center" wrapText="1" readingOrder="1"/>
    </xf>
    <xf numFmtId="0" fontId="27" fillId="13" borderId="67" xfId="0" applyFont="1" applyFill="1" applyBorder="1" applyAlignment="1">
      <alignment horizontal="center" vertical="center" wrapText="1" readingOrder="1"/>
    </xf>
    <xf numFmtId="0" fontId="3" fillId="0" borderId="70" xfId="0" applyFont="1" applyBorder="1"/>
    <xf numFmtId="0" fontId="27" fillId="13" borderId="71" xfId="0" applyFont="1" applyFill="1" applyBorder="1" applyAlignment="1">
      <alignment horizontal="center" vertical="center" wrapText="1" readingOrder="1"/>
    </xf>
    <xf numFmtId="0" fontId="27" fillId="13" borderId="79" xfId="0" applyFont="1" applyFill="1" applyBorder="1" applyAlignment="1">
      <alignment horizontal="center" vertical="center" wrapText="1" readingOrder="1"/>
    </xf>
    <xf numFmtId="0" fontId="27" fillId="14" borderId="71" xfId="0" applyFont="1" applyFill="1" applyBorder="1" applyAlignment="1">
      <alignment horizontal="center" wrapText="1" readingOrder="1"/>
    </xf>
    <xf numFmtId="0" fontId="3" fillId="0" borderId="80" xfId="0" applyFont="1" applyBorder="1"/>
    <xf numFmtId="0" fontId="3" fillId="0" borderId="83" xfId="0" applyFont="1" applyBorder="1"/>
    <xf numFmtId="0" fontId="3" fillId="0" borderId="84" xfId="0" applyFont="1" applyBorder="1"/>
    <xf numFmtId="0" fontId="3" fillId="0" borderId="82" xfId="0" applyFont="1" applyBorder="1"/>
    <xf numFmtId="0" fontId="27" fillId="15" borderId="71" xfId="0" applyFont="1" applyFill="1" applyBorder="1" applyAlignment="1">
      <alignment horizontal="center" wrapText="1" readingOrder="1"/>
    </xf>
    <xf numFmtId="0" fontId="3" fillId="0" borderId="69" xfId="0" applyFont="1" applyBorder="1"/>
    <xf numFmtId="0" fontId="27" fillId="15" borderId="67" xfId="0" applyFont="1" applyFill="1" applyBorder="1" applyAlignment="1">
      <alignment horizontal="center" wrapText="1" readingOrder="1"/>
    </xf>
    <xf numFmtId="0" fontId="27" fillId="14" borderId="67" xfId="0" applyFont="1" applyFill="1" applyBorder="1" applyAlignment="1">
      <alignment horizontal="center" wrapText="1" readingOrder="1"/>
    </xf>
    <xf numFmtId="0" fontId="27" fillId="5" borderId="58" xfId="0" applyFont="1" applyFill="1" applyBorder="1" applyAlignment="1">
      <alignment horizontal="center" wrapText="1" readingOrder="1"/>
    </xf>
    <xf numFmtId="0" fontId="27" fillId="15" borderId="58" xfId="0" applyFont="1" applyFill="1" applyBorder="1" applyAlignment="1">
      <alignment horizontal="center" wrapText="1" readingOrder="1"/>
    </xf>
    <xf numFmtId="0" fontId="27" fillId="15" borderId="79" xfId="0" applyFont="1" applyFill="1" applyBorder="1" applyAlignment="1">
      <alignment horizontal="center" wrapText="1" readingOrder="1"/>
    </xf>
    <xf numFmtId="0" fontId="28" fillId="5" borderId="72" xfId="0" applyFont="1" applyFill="1" applyBorder="1" applyAlignment="1">
      <alignment horizontal="center" vertical="center" wrapText="1" readingOrder="1"/>
    </xf>
    <xf numFmtId="0" fontId="3" fillId="0" borderId="73" xfId="0" applyFont="1" applyBorder="1"/>
    <xf numFmtId="0" fontId="3" fillId="0" borderId="74" xfId="0" applyFont="1" applyBorder="1"/>
    <xf numFmtId="0" fontId="3" fillId="0" borderId="77" xfId="0" applyFont="1" applyBorder="1"/>
    <xf numFmtId="0" fontId="3" fillId="0" borderId="78" xfId="0" applyFont="1" applyBorder="1"/>
    <xf numFmtId="0" fontId="3" fillId="0" borderId="85" xfId="0" applyFont="1" applyBorder="1"/>
    <xf numFmtId="0" fontId="3" fillId="0" borderId="86" xfId="0" applyFont="1" applyBorder="1"/>
    <xf numFmtId="0" fontId="3" fillId="0" borderId="87" xfId="0" applyFont="1" applyBorder="1"/>
    <xf numFmtId="0" fontId="28" fillId="13" borderId="72" xfId="0" applyFont="1" applyFill="1" applyBorder="1" applyAlignment="1">
      <alignment horizontal="center" vertical="center" wrapText="1" readingOrder="1"/>
    </xf>
    <xf numFmtId="0" fontId="28" fillId="15" borderId="72" xfId="0" applyFont="1" applyFill="1" applyBorder="1" applyAlignment="1">
      <alignment horizontal="center" vertical="center" wrapText="1" readingOrder="1"/>
    </xf>
    <xf numFmtId="0" fontId="28" fillId="14" borderId="72" xfId="0" applyFont="1" applyFill="1" applyBorder="1" applyAlignment="1">
      <alignment horizontal="center" vertical="center" wrapText="1" readingOrder="1"/>
    </xf>
    <xf numFmtId="0" fontId="26" fillId="0" borderId="67" xfId="0" applyFont="1" applyBorder="1" applyAlignment="1">
      <alignment horizontal="center" vertical="center" wrapText="1"/>
    </xf>
    <xf numFmtId="0" fontId="3" fillId="0" borderId="68" xfId="0" applyFont="1" applyBorder="1"/>
    <xf numFmtId="0" fontId="3" fillId="0" borderId="81" xfId="0" applyFont="1" applyBorder="1"/>
    <xf numFmtId="0" fontId="27" fillId="5" borderId="67" xfId="0" applyFont="1" applyFill="1" applyBorder="1" applyAlignment="1">
      <alignment horizontal="center" wrapText="1" readingOrder="1"/>
    </xf>
    <xf numFmtId="0" fontId="27" fillId="5" borderId="79" xfId="0" applyFont="1" applyFill="1" applyBorder="1" applyAlignment="1">
      <alignment horizontal="center" wrapText="1" readingOrder="1"/>
    </xf>
    <xf numFmtId="0" fontId="27" fillId="5" borderId="71" xfId="0" applyFont="1" applyFill="1" applyBorder="1" applyAlignment="1">
      <alignment horizontal="center" wrapText="1" readingOrder="1"/>
    </xf>
    <xf numFmtId="0" fontId="24" fillId="0" borderId="0" xfId="0" applyFont="1" applyAlignment="1">
      <alignment horizontal="center" vertical="center" wrapText="1"/>
    </xf>
    <xf numFmtId="0" fontId="25" fillId="12" borderId="58" xfId="0" applyFont="1" applyFill="1" applyBorder="1" applyAlignment="1">
      <alignment horizontal="center" vertical="center" wrapText="1" readingOrder="1"/>
    </xf>
    <xf numFmtId="0" fontId="3" fillId="0" borderId="59" xfId="0" applyFont="1" applyBorder="1"/>
    <xf numFmtId="0" fontId="3" fillId="0" borderId="61" xfId="0" applyFont="1" applyBorder="1"/>
    <xf numFmtId="0" fontId="3" fillId="0" borderId="62" xfId="0" applyFont="1" applyBorder="1"/>
    <xf numFmtId="0" fontId="3" fillId="0" borderId="64" xfId="0" applyFont="1" applyBorder="1"/>
    <xf numFmtId="0" fontId="25" fillId="12" borderId="58" xfId="0" applyFont="1" applyFill="1" applyBorder="1" applyAlignment="1">
      <alignment horizontal="center" vertical="center" textRotation="90" wrapText="1" readingOrder="1"/>
    </xf>
    <xf numFmtId="0" fontId="33" fillId="13" borderId="72" xfId="0" applyFont="1" applyFill="1" applyBorder="1" applyAlignment="1">
      <alignment horizontal="center" vertical="center" wrapText="1" readingOrder="1"/>
    </xf>
    <xf numFmtId="0" fontId="33" fillId="15" borderId="72" xfId="0" applyFont="1" applyFill="1" applyBorder="1" applyAlignment="1">
      <alignment horizontal="center" vertical="center" wrapText="1" readingOrder="1"/>
    </xf>
    <xf numFmtId="0" fontId="33" fillId="14" borderId="72" xfId="0" applyFont="1" applyFill="1" applyBorder="1" applyAlignment="1">
      <alignment horizontal="center" vertical="center" wrapText="1" readingOrder="1"/>
    </xf>
    <xf numFmtId="0" fontId="33" fillId="5" borderId="72" xfId="0" applyFont="1" applyFill="1" applyBorder="1" applyAlignment="1">
      <alignment horizontal="center" vertical="center" wrapText="1" readingOrder="1"/>
    </xf>
    <xf numFmtId="0" fontId="31" fillId="0" borderId="67" xfId="0" applyFont="1" applyBorder="1" applyAlignment="1">
      <alignment horizontal="center" vertical="center" wrapText="1"/>
    </xf>
    <xf numFmtId="0" fontId="30" fillId="0" borderId="0" xfId="0" applyFont="1" applyAlignment="1">
      <alignment horizontal="center" vertical="center" wrapText="1"/>
    </xf>
    <xf numFmtId="0" fontId="35" fillId="0" borderId="0" xfId="0" applyFont="1" applyAlignment="1">
      <alignment horizontal="center" vertical="center"/>
    </xf>
    <xf numFmtId="0" fontId="45" fillId="2" borderId="113" xfId="0" applyFont="1" applyFill="1" applyBorder="1" applyAlignment="1">
      <alignment horizontal="left" vertical="center" wrapText="1"/>
    </xf>
    <xf numFmtId="0" fontId="43" fillId="2" borderId="106" xfId="0" applyFont="1" applyFill="1" applyBorder="1" applyAlignment="1">
      <alignment horizontal="center" vertical="center" wrapText="1" readingOrder="1"/>
    </xf>
    <xf numFmtId="0" fontId="3" fillId="0" borderId="105" xfId="0" applyFont="1" applyBorder="1"/>
    <xf numFmtId="0" fontId="3" fillId="0" borderId="110" xfId="0" applyFont="1" applyBorder="1"/>
    <xf numFmtId="0" fontId="41" fillId="16" borderId="91" xfId="0" applyFont="1" applyFill="1" applyBorder="1" applyAlignment="1">
      <alignment horizontal="center" vertical="center" wrapText="1" readingOrder="1"/>
    </xf>
    <xf numFmtId="0" fontId="3" fillId="0" borderId="92" xfId="0" applyFont="1" applyBorder="1"/>
    <xf numFmtId="0" fontId="3" fillId="0" borderId="93" xfId="0" applyFont="1" applyBorder="1"/>
    <xf numFmtId="0" fontId="43" fillId="16" borderId="91" xfId="0" applyFont="1" applyFill="1" applyBorder="1" applyAlignment="1">
      <alignment horizontal="center" vertical="center" wrapText="1" readingOrder="1"/>
    </xf>
    <xf numFmtId="0" fontId="3" fillId="0" borderId="94" xfId="0" applyFont="1" applyBorder="1"/>
    <xf numFmtId="0" fontId="43" fillId="2" borderId="97" xfId="0" applyFont="1" applyFill="1" applyBorder="1" applyAlignment="1">
      <alignment horizontal="center" vertical="center" wrapText="1" readingOrder="1"/>
    </xf>
    <xf numFmtId="0" fontId="3" fillId="0" borderId="101" xfId="0" applyFont="1" applyBorder="1"/>
    <xf numFmtId="0" fontId="3" fillId="0" borderId="107" xfId="0" applyFont="1" applyBorder="1"/>
    <xf numFmtId="0" fontId="43" fillId="2" borderId="98" xfId="0" applyFont="1" applyFill="1" applyBorder="1" applyAlignment="1">
      <alignment horizontal="center" vertical="center" wrapText="1" readingOrder="1"/>
    </xf>
    <xf numFmtId="0" fontId="3" fillId="0" borderId="102" xfId="0" applyFont="1" applyBorder="1"/>
    <xf numFmtId="0" fontId="43" fillId="2" borderId="108" xfId="0" applyFont="1" applyFill="1" applyBorder="1" applyAlignment="1">
      <alignment horizontal="center" vertical="center" wrapText="1" readingOrder="1"/>
    </xf>
    <xf numFmtId="0" fontId="3" fillId="0" borderId="109" xfId="0" applyFont="1" applyBorder="1"/>
  </cellXfs>
  <cellStyles count="1">
    <cellStyle name="Normal" xfId="0" builtinId="0"/>
  </cellStyles>
  <dxfs count="50">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tableStyleElement type="headerRow" dxfId="49"/>
      <tableStyleElement type="firstRowStripe" dxfId="48"/>
      <tableStyleElement type="secondRowStripe" dxfId="4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baseColWidth="10" defaultColWidth="14.42578125" defaultRowHeight="15" customHeight="1"/>
  <cols>
    <col min="1" max="1" width="2.85546875" customWidth="1"/>
    <col min="2" max="3" width="24.7109375" customWidth="1"/>
    <col min="4" max="4" width="16" customWidth="1"/>
    <col min="5" max="5" width="24.7109375" customWidth="1"/>
    <col min="6" max="6" width="27.7109375" customWidth="1"/>
    <col min="7" max="8" width="24.7109375" customWidth="1"/>
    <col min="9" max="25" width="11.42578125" customWidth="1"/>
  </cols>
  <sheetData>
    <row r="1" spans="1:25" ht="14.25" customHeight="1">
      <c r="A1" s="1"/>
      <c r="B1" s="1"/>
      <c r="C1" s="1"/>
      <c r="D1" s="1"/>
      <c r="E1" s="1"/>
      <c r="F1" s="1"/>
      <c r="G1" s="1"/>
      <c r="H1" s="1"/>
      <c r="I1" s="1"/>
      <c r="J1" s="1"/>
      <c r="K1" s="1"/>
      <c r="L1" s="1"/>
      <c r="M1" s="1"/>
      <c r="N1" s="1"/>
      <c r="O1" s="1"/>
      <c r="P1" s="1"/>
      <c r="Q1" s="1"/>
      <c r="R1" s="1"/>
      <c r="S1" s="1"/>
      <c r="T1" s="1"/>
      <c r="U1" s="1"/>
      <c r="V1" s="1"/>
    </row>
    <row r="2" spans="1:25" ht="14.25" customHeight="1">
      <c r="A2" s="1"/>
      <c r="B2" s="116" t="s">
        <v>0</v>
      </c>
      <c r="C2" s="117"/>
      <c r="D2" s="117"/>
      <c r="E2" s="117"/>
      <c r="F2" s="117"/>
      <c r="G2" s="117"/>
      <c r="H2" s="118"/>
      <c r="I2" s="1"/>
      <c r="J2" s="1"/>
      <c r="K2" s="1"/>
      <c r="L2" s="1"/>
      <c r="M2" s="1"/>
      <c r="N2" s="1"/>
      <c r="O2" s="1"/>
      <c r="P2" s="1"/>
      <c r="Q2" s="1"/>
      <c r="R2" s="1"/>
      <c r="S2" s="1"/>
      <c r="T2" s="1"/>
      <c r="U2" s="1"/>
      <c r="V2" s="1"/>
    </row>
    <row r="3" spans="1:25" ht="14.25" customHeight="1">
      <c r="A3" s="1"/>
      <c r="B3" s="2"/>
      <c r="C3" s="3"/>
      <c r="D3" s="3"/>
      <c r="E3" s="3"/>
      <c r="F3" s="3"/>
      <c r="G3" s="3"/>
      <c r="H3" s="4"/>
      <c r="I3" s="1"/>
      <c r="J3" s="1"/>
      <c r="K3" s="1"/>
      <c r="L3" s="1"/>
      <c r="M3" s="1"/>
      <c r="N3" s="1"/>
      <c r="O3" s="1"/>
      <c r="P3" s="1"/>
      <c r="Q3" s="1"/>
      <c r="R3" s="1"/>
      <c r="S3" s="1"/>
      <c r="T3" s="1"/>
      <c r="U3" s="1"/>
      <c r="V3" s="1"/>
    </row>
    <row r="4" spans="1:25" ht="63" customHeight="1">
      <c r="A4" s="1"/>
      <c r="B4" s="119" t="s">
        <v>1</v>
      </c>
      <c r="C4" s="120"/>
      <c r="D4" s="120"/>
      <c r="E4" s="120"/>
      <c r="F4" s="120"/>
      <c r="G4" s="120"/>
      <c r="H4" s="121"/>
      <c r="I4" s="1"/>
      <c r="J4" s="1"/>
      <c r="K4" s="1"/>
      <c r="L4" s="1"/>
      <c r="M4" s="1"/>
      <c r="N4" s="1"/>
      <c r="O4" s="1"/>
      <c r="P4" s="1"/>
      <c r="Q4" s="1"/>
      <c r="R4" s="1"/>
      <c r="S4" s="1"/>
      <c r="T4" s="1"/>
      <c r="U4" s="1"/>
      <c r="V4" s="1"/>
    </row>
    <row r="5" spans="1:25" ht="63" customHeight="1">
      <c r="A5" s="1"/>
      <c r="B5" s="122"/>
      <c r="C5" s="123"/>
      <c r="D5" s="123"/>
      <c r="E5" s="123"/>
      <c r="F5" s="123"/>
      <c r="G5" s="123"/>
      <c r="H5" s="124"/>
      <c r="I5" s="1"/>
      <c r="J5" s="1"/>
      <c r="K5" s="1"/>
      <c r="L5" s="1"/>
      <c r="M5" s="1"/>
      <c r="N5" s="1"/>
      <c r="O5" s="1"/>
      <c r="P5" s="1"/>
      <c r="Q5" s="1"/>
      <c r="R5" s="1"/>
      <c r="S5" s="1"/>
      <c r="T5" s="1"/>
      <c r="U5" s="1"/>
      <c r="V5" s="1"/>
    </row>
    <row r="6" spans="1:25" ht="14.25" customHeight="1">
      <c r="A6" s="1"/>
      <c r="B6" s="125" t="s">
        <v>2</v>
      </c>
      <c r="C6" s="126"/>
      <c r="D6" s="126"/>
      <c r="E6" s="126"/>
      <c r="F6" s="126"/>
      <c r="G6" s="126"/>
      <c r="H6" s="127"/>
      <c r="I6" s="1"/>
      <c r="J6" s="1"/>
      <c r="K6" s="1"/>
      <c r="L6" s="1"/>
      <c r="M6" s="1"/>
      <c r="N6" s="1"/>
      <c r="O6" s="1"/>
      <c r="P6" s="1"/>
      <c r="Q6" s="1"/>
      <c r="R6" s="1"/>
      <c r="S6" s="1"/>
      <c r="T6" s="1"/>
      <c r="U6" s="1"/>
      <c r="V6" s="1"/>
    </row>
    <row r="7" spans="1:25" ht="95.25" customHeight="1">
      <c r="A7" s="1"/>
      <c r="B7" s="128" t="s">
        <v>3</v>
      </c>
      <c r="C7" s="129"/>
      <c r="D7" s="129"/>
      <c r="E7" s="129"/>
      <c r="F7" s="129"/>
      <c r="G7" s="129"/>
      <c r="H7" s="130"/>
      <c r="I7" s="1"/>
      <c r="J7" s="1"/>
      <c r="K7" s="1"/>
      <c r="L7" s="1"/>
      <c r="M7" s="1"/>
      <c r="N7" s="1"/>
      <c r="O7" s="1"/>
      <c r="P7" s="1"/>
      <c r="Q7" s="1"/>
      <c r="R7" s="1"/>
      <c r="S7" s="1"/>
      <c r="T7" s="1"/>
      <c r="U7" s="1"/>
      <c r="V7" s="1"/>
    </row>
    <row r="8" spans="1:25" ht="14.25" customHeight="1">
      <c r="A8" s="1"/>
      <c r="B8" s="5"/>
      <c r="C8" s="6"/>
      <c r="D8" s="6"/>
      <c r="E8" s="6"/>
      <c r="F8" s="6"/>
      <c r="G8" s="6"/>
      <c r="H8" s="7"/>
      <c r="I8" s="1"/>
      <c r="J8" s="1"/>
      <c r="K8" s="1"/>
      <c r="L8" s="1"/>
      <c r="M8" s="1"/>
      <c r="N8" s="1"/>
      <c r="O8" s="1"/>
      <c r="P8" s="1"/>
      <c r="Q8" s="1"/>
      <c r="R8" s="1"/>
      <c r="S8" s="1"/>
      <c r="T8" s="1"/>
      <c r="U8" s="1"/>
      <c r="V8" s="1"/>
    </row>
    <row r="9" spans="1:25" ht="16.5" customHeight="1">
      <c r="A9" s="1"/>
      <c r="B9" s="131" t="s">
        <v>4</v>
      </c>
      <c r="C9" s="120"/>
      <c r="D9" s="120"/>
      <c r="E9" s="120"/>
      <c r="F9" s="120"/>
      <c r="G9" s="120"/>
      <c r="H9" s="121"/>
      <c r="I9" s="1"/>
      <c r="J9" s="1"/>
      <c r="K9" s="1"/>
      <c r="L9" s="1"/>
      <c r="M9" s="1"/>
      <c r="N9" s="1"/>
      <c r="O9" s="1"/>
      <c r="P9" s="1"/>
      <c r="Q9" s="1"/>
      <c r="R9" s="1"/>
      <c r="S9" s="1"/>
      <c r="T9" s="1"/>
      <c r="U9" s="1"/>
      <c r="V9" s="1"/>
      <c r="W9" s="1"/>
      <c r="X9" s="1"/>
      <c r="Y9" s="1"/>
    </row>
    <row r="10" spans="1:25" ht="44.25" customHeight="1">
      <c r="A10" s="1"/>
      <c r="B10" s="132"/>
      <c r="C10" s="120"/>
      <c r="D10" s="120"/>
      <c r="E10" s="120"/>
      <c r="F10" s="120"/>
      <c r="G10" s="120"/>
      <c r="H10" s="121"/>
      <c r="I10" s="1"/>
      <c r="J10" s="1"/>
      <c r="K10" s="1"/>
      <c r="L10" s="1"/>
      <c r="M10" s="1"/>
      <c r="N10" s="1"/>
      <c r="O10" s="1"/>
      <c r="P10" s="1"/>
      <c r="Q10" s="1"/>
      <c r="R10" s="1"/>
      <c r="S10" s="1"/>
      <c r="T10" s="1"/>
      <c r="U10" s="1"/>
      <c r="V10" s="1"/>
      <c r="W10" s="1"/>
      <c r="X10" s="1"/>
      <c r="Y10" s="1"/>
    </row>
    <row r="11" spans="1:25" ht="14.25" customHeight="1">
      <c r="A11" s="1"/>
      <c r="B11" s="8"/>
      <c r="C11" s="9"/>
      <c r="D11" s="10"/>
      <c r="E11" s="11"/>
      <c r="F11" s="11"/>
      <c r="G11" s="11"/>
      <c r="H11" s="12"/>
      <c r="I11" s="1"/>
      <c r="J11" s="1"/>
      <c r="K11" s="1"/>
      <c r="L11" s="1"/>
      <c r="M11" s="1"/>
      <c r="N11" s="1"/>
      <c r="O11" s="1"/>
      <c r="P11" s="1"/>
      <c r="Q11" s="1"/>
      <c r="R11" s="1"/>
      <c r="S11" s="1"/>
      <c r="T11" s="1"/>
      <c r="U11" s="1"/>
      <c r="V11" s="1"/>
      <c r="W11" s="1"/>
      <c r="X11" s="1"/>
      <c r="Y11" s="1"/>
    </row>
    <row r="12" spans="1:25" ht="14.25" customHeight="1">
      <c r="A12" s="1"/>
      <c r="B12" s="8"/>
      <c r="C12" s="133" t="s">
        <v>5</v>
      </c>
      <c r="D12" s="134"/>
      <c r="E12" s="135" t="s">
        <v>6</v>
      </c>
      <c r="F12" s="136"/>
      <c r="G12" s="9"/>
      <c r="H12" s="12"/>
      <c r="I12" s="1"/>
      <c r="J12" s="1"/>
      <c r="K12" s="1"/>
      <c r="L12" s="1"/>
      <c r="M12" s="1"/>
      <c r="N12" s="1"/>
      <c r="O12" s="1"/>
      <c r="P12" s="1"/>
      <c r="Q12" s="1"/>
      <c r="R12" s="1"/>
      <c r="S12" s="1"/>
      <c r="T12" s="1"/>
      <c r="U12" s="1"/>
      <c r="V12" s="1"/>
      <c r="W12" s="1"/>
      <c r="X12" s="1"/>
      <c r="Y12" s="1"/>
    </row>
    <row r="13" spans="1:25" ht="35.25" customHeight="1">
      <c r="A13" s="1"/>
      <c r="B13" s="8"/>
      <c r="C13" s="137" t="s">
        <v>7</v>
      </c>
      <c r="D13" s="138"/>
      <c r="E13" s="139" t="s">
        <v>8</v>
      </c>
      <c r="F13" s="140"/>
      <c r="G13" s="9"/>
      <c r="H13" s="12"/>
      <c r="I13" s="1"/>
      <c r="J13" s="1"/>
      <c r="K13" s="1"/>
      <c r="L13" s="1"/>
      <c r="M13" s="1"/>
      <c r="N13" s="1"/>
      <c r="O13" s="1"/>
      <c r="P13" s="1"/>
      <c r="Q13" s="1"/>
      <c r="R13" s="1"/>
      <c r="S13" s="1"/>
      <c r="T13" s="1"/>
      <c r="U13" s="1"/>
      <c r="V13" s="1"/>
      <c r="W13" s="1"/>
      <c r="X13" s="1"/>
      <c r="Y13" s="1"/>
    </row>
    <row r="14" spans="1:25" ht="17.25" customHeight="1">
      <c r="A14" s="1"/>
      <c r="B14" s="8"/>
      <c r="C14" s="137" t="s">
        <v>9</v>
      </c>
      <c r="D14" s="138"/>
      <c r="E14" s="139" t="s">
        <v>10</v>
      </c>
      <c r="F14" s="140"/>
      <c r="G14" s="9"/>
      <c r="H14" s="12"/>
      <c r="I14" s="1"/>
      <c r="J14" s="1"/>
      <c r="K14" s="1"/>
      <c r="L14" s="1"/>
      <c r="M14" s="1"/>
      <c r="N14" s="1"/>
      <c r="O14" s="1"/>
      <c r="P14" s="1"/>
      <c r="Q14" s="1"/>
      <c r="R14" s="1"/>
      <c r="S14" s="1"/>
      <c r="T14" s="1"/>
      <c r="U14" s="1"/>
      <c r="V14" s="1"/>
      <c r="W14" s="1"/>
      <c r="X14" s="1"/>
      <c r="Y14" s="1"/>
    </row>
    <row r="15" spans="1:25" ht="19.5" customHeight="1">
      <c r="A15" s="1"/>
      <c r="B15" s="8"/>
      <c r="C15" s="137" t="s">
        <v>11</v>
      </c>
      <c r="D15" s="138"/>
      <c r="E15" s="139" t="s">
        <v>12</v>
      </c>
      <c r="F15" s="140"/>
      <c r="G15" s="9"/>
      <c r="H15" s="12"/>
      <c r="I15" s="1"/>
      <c r="J15" s="1"/>
      <c r="K15" s="1"/>
      <c r="L15" s="1"/>
      <c r="M15" s="1"/>
      <c r="N15" s="1"/>
      <c r="O15" s="1"/>
      <c r="P15" s="1"/>
      <c r="Q15" s="1"/>
      <c r="R15" s="1"/>
      <c r="S15" s="1"/>
      <c r="T15" s="1"/>
      <c r="U15" s="1"/>
      <c r="V15" s="1"/>
      <c r="W15" s="1"/>
      <c r="X15" s="1"/>
      <c r="Y15" s="1"/>
    </row>
    <row r="16" spans="1:25" ht="69.75" customHeight="1">
      <c r="A16" s="1"/>
      <c r="B16" s="8"/>
      <c r="C16" s="137" t="s">
        <v>13</v>
      </c>
      <c r="D16" s="138"/>
      <c r="E16" s="139" t="s">
        <v>14</v>
      </c>
      <c r="F16" s="140"/>
      <c r="G16" s="9"/>
      <c r="H16" s="12"/>
      <c r="I16" s="1"/>
      <c r="J16" s="1"/>
      <c r="K16" s="1"/>
      <c r="L16" s="1"/>
      <c r="M16" s="1"/>
      <c r="N16" s="1"/>
      <c r="O16" s="1"/>
      <c r="P16" s="1"/>
      <c r="Q16" s="1"/>
      <c r="R16" s="1"/>
      <c r="S16" s="1"/>
      <c r="T16" s="1"/>
      <c r="U16" s="1"/>
      <c r="V16" s="1"/>
      <c r="W16" s="1"/>
      <c r="X16" s="1"/>
      <c r="Y16" s="1"/>
    </row>
    <row r="17" spans="1:25" ht="34.5" customHeight="1">
      <c r="A17" s="1"/>
      <c r="B17" s="8"/>
      <c r="C17" s="141" t="s">
        <v>15</v>
      </c>
      <c r="D17" s="142"/>
      <c r="E17" s="143" t="s">
        <v>16</v>
      </c>
      <c r="F17" s="144"/>
      <c r="G17" s="9"/>
      <c r="H17" s="12"/>
      <c r="I17" s="1"/>
      <c r="J17" s="1"/>
      <c r="K17" s="1"/>
      <c r="L17" s="1"/>
      <c r="M17" s="1"/>
      <c r="N17" s="1"/>
      <c r="O17" s="1"/>
      <c r="P17" s="1"/>
      <c r="Q17" s="1"/>
      <c r="R17" s="1"/>
      <c r="S17" s="1"/>
      <c r="T17" s="1"/>
      <c r="U17" s="1"/>
      <c r="V17" s="1"/>
      <c r="W17" s="1"/>
      <c r="X17" s="1"/>
      <c r="Y17" s="1"/>
    </row>
    <row r="18" spans="1:25" ht="27.75" customHeight="1">
      <c r="A18" s="1"/>
      <c r="B18" s="8"/>
      <c r="C18" s="141" t="s">
        <v>17</v>
      </c>
      <c r="D18" s="142"/>
      <c r="E18" s="143" t="s">
        <v>18</v>
      </c>
      <c r="F18" s="144"/>
      <c r="G18" s="9"/>
      <c r="H18" s="12"/>
      <c r="I18" s="1"/>
      <c r="J18" s="1"/>
      <c r="K18" s="1"/>
      <c r="L18" s="1"/>
      <c r="M18" s="1"/>
      <c r="N18" s="1"/>
      <c r="O18" s="1"/>
      <c r="P18" s="1"/>
      <c r="Q18" s="1"/>
      <c r="R18" s="1"/>
      <c r="S18" s="1"/>
      <c r="T18" s="1"/>
      <c r="U18" s="1"/>
      <c r="V18" s="1"/>
      <c r="W18" s="1"/>
      <c r="X18" s="1"/>
      <c r="Y18" s="1"/>
    </row>
    <row r="19" spans="1:25" ht="28.5" customHeight="1">
      <c r="A19" s="1"/>
      <c r="B19" s="8"/>
      <c r="C19" s="141" t="s">
        <v>19</v>
      </c>
      <c r="D19" s="142"/>
      <c r="E19" s="143" t="s">
        <v>20</v>
      </c>
      <c r="F19" s="144"/>
      <c r="G19" s="9"/>
      <c r="H19" s="12"/>
      <c r="I19" s="1"/>
      <c r="J19" s="1"/>
      <c r="K19" s="1"/>
      <c r="L19" s="1"/>
      <c r="M19" s="1"/>
      <c r="N19" s="1"/>
      <c r="O19" s="1"/>
      <c r="P19" s="1"/>
      <c r="Q19" s="1"/>
      <c r="R19" s="1"/>
      <c r="S19" s="1"/>
      <c r="T19" s="1"/>
      <c r="U19" s="1"/>
      <c r="V19" s="1"/>
      <c r="W19" s="1"/>
      <c r="X19" s="1"/>
      <c r="Y19" s="1"/>
    </row>
    <row r="20" spans="1:25" ht="72.75" customHeight="1">
      <c r="A20" s="1"/>
      <c r="B20" s="8"/>
      <c r="C20" s="141" t="s">
        <v>21</v>
      </c>
      <c r="D20" s="142"/>
      <c r="E20" s="143" t="s">
        <v>22</v>
      </c>
      <c r="F20" s="144"/>
      <c r="G20" s="9"/>
      <c r="H20" s="12"/>
      <c r="I20" s="1"/>
      <c r="J20" s="1"/>
      <c r="K20" s="1"/>
      <c r="L20" s="1"/>
      <c r="M20" s="1"/>
      <c r="N20" s="1"/>
      <c r="O20" s="1"/>
      <c r="P20" s="1"/>
      <c r="Q20" s="1"/>
      <c r="R20" s="1"/>
      <c r="S20" s="1"/>
      <c r="T20" s="1"/>
      <c r="U20" s="1"/>
      <c r="V20" s="1"/>
      <c r="W20" s="1"/>
      <c r="X20" s="1"/>
      <c r="Y20" s="1"/>
    </row>
    <row r="21" spans="1:25" ht="64.5" customHeight="1">
      <c r="A21" s="1"/>
      <c r="B21" s="8"/>
      <c r="C21" s="141" t="s">
        <v>23</v>
      </c>
      <c r="D21" s="142"/>
      <c r="E21" s="143" t="s">
        <v>24</v>
      </c>
      <c r="F21" s="144"/>
      <c r="G21" s="9"/>
      <c r="H21" s="12"/>
      <c r="I21" s="1"/>
      <c r="J21" s="1"/>
      <c r="K21" s="1"/>
      <c r="L21" s="1"/>
      <c r="M21" s="1"/>
      <c r="N21" s="1"/>
      <c r="O21" s="1"/>
      <c r="P21" s="1"/>
      <c r="Q21" s="1"/>
      <c r="R21" s="1"/>
      <c r="S21" s="1"/>
      <c r="T21" s="1"/>
      <c r="U21" s="1"/>
      <c r="V21" s="1"/>
      <c r="W21" s="1"/>
      <c r="X21" s="1"/>
      <c r="Y21" s="1"/>
    </row>
    <row r="22" spans="1:25" ht="71.25" customHeight="1">
      <c r="A22" s="1"/>
      <c r="B22" s="8"/>
      <c r="C22" s="141" t="s">
        <v>25</v>
      </c>
      <c r="D22" s="142"/>
      <c r="E22" s="143" t="s">
        <v>26</v>
      </c>
      <c r="F22" s="144"/>
      <c r="G22" s="9"/>
      <c r="H22" s="12"/>
      <c r="I22" s="1"/>
      <c r="J22" s="1"/>
      <c r="K22" s="1"/>
      <c r="L22" s="1"/>
      <c r="M22" s="1"/>
      <c r="N22" s="1"/>
      <c r="O22" s="1"/>
      <c r="P22" s="1"/>
      <c r="Q22" s="1"/>
      <c r="R22" s="1"/>
      <c r="S22" s="1"/>
      <c r="T22" s="1"/>
      <c r="U22" s="1"/>
      <c r="V22" s="1"/>
      <c r="W22" s="1"/>
      <c r="X22" s="1"/>
      <c r="Y22" s="1"/>
    </row>
    <row r="23" spans="1:25" ht="55.5" customHeight="1">
      <c r="A23" s="1"/>
      <c r="B23" s="8"/>
      <c r="C23" s="141" t="s">
        <v>27</v>
      </c>
      <c r="D23" s="142"/>
      <c r="E23" s="143" t="s">
        <v>28</v>
      </c>
      <c r="F23" s="144"/>
      <c r="G23" s="9"/>
      <c r="H23" s="12"/>
      <c r="I23" s="1"/>
      <c r="J23" s="1"/>
      <c r="K23" s="1"/>
      <c r="L23" s="1"/>
      <c r="M23" s="1"/>
      <c r="N23" s="1"/>
      <c r="O23" s="1"/>
      <c r="P23" s="1"/>
      <c r="Q23" s="1"/>
      <c r="R23" s="1"/>
      <c r="S23" s="1"/>
      <c r="T23" s="1"/>
      <c r="U23" s="1"/>
      <c r="V23" s="1"/>
      <c r="W23" s="1"/>
      <c r="X23" s="1"/>
      <c r="Y23" s="1"/>
    </row>
    <row r="24" spans="1:25" ht="42" customHeight="1">
      <c r="A24" s="1"/>
      <c r="B24" s="8"/>
      <c r="C24" s="141" t="s">
        <v>29</v>
      </c>
      <c r="D24" s="142"/>
      <c r="E24" s="143" t="s">
        <v>30</v>
      </c>
      <c r="F24" s="144"/>
      <c r="G24" s="9"/>
      <c r="H24" s="12"/>
      <c r="I24" s="1"/>
      <c r="J24" s="1"/>
      <c r="K24" s="1"/>
      <c r="L24" s="1"/>
      <c r="M24" s="1"/>
      <c r="N24" s="1"/>
      <c r="O24" s="1"/>
      <c r="P24" s="1"/>
      <c r="Q24" s="1"/>
      <c r="R24" s="1"/>
      <c r="S24" s="1"/>
      <c r="T24" s="1"/>
      <c r="U24" s="1"/>
      <c r="V24" s="1"/>
      <c r="W24" s="1"/>
      <c r="X24" s="1"/>
      <c r="Y24" s="1"/>
    </row>
    <row r="25" spans="1:25" ht="59.25" customHeight="1">
      <c r="A25" s="1"/>
      <c r="B25" s="8"/>
      <c r="C25" s="141" t="s">
        <v>31</v>
      </c>
      <c r="D25" s="142"/>
      <c r="E25" s="143" t="s">
        <v>32</v>
      </c>
      <c r="F25" s="144"/>
      <c r="G25" s="9"/>
      <c r="H25" s="12"/>
      <c r="I25" s="1"/>
      <c r="J25" s="1"/>
      <c r="K25" s="1"/>
      <c r="L25" s="1"/>
      <c r="M25" s="1"/>
      <c r="N25" s="1"/>
      <c r="O25" s="1"/>
      <c r="P25" s="1"/>
      <c r="Q25" s="1"/>
      <c r="R25" s="1"/>
      <c r="S25" s="1"/>
      <c r="T25" s="1"/>
      <c r="U25" s="1"/>
      <c r="V25" s="1"/>
      <c r="W25" s="1"/>
      <c r="X25" s="1"/>
      <c r="Y25" s="1"/>
    </row>
    <row r="26" spans="1:25" ht="23.25" customHeight="1">
      <c r="A26" s="1"/>
      <c r="B26" s="8"/>
      <c r="C26" s="141" t="s">
        <v>33</v>
      </c>
      <c r="D26" s="142"/>
      <c r="E26" s="143" t="s">
        <v>34</v>
      </c>
      <c r="F26" s="144"/>
      <c r="G26" s="9"/>
      <c r="H26" s="12"/>
      <c r="I26" s="1"/>
      <c r="J26" s="1"/>
      <c r="K26" s="1"/>
      <c r="L26" s="1"/>
      <c r="M26" s="1"/>
      <c r="N26" s="1"/>
      <c r="O26" s="1"/>
      <c r="P26" s="1"/>
      <c r="Q26" s="1"/>
      <c r="R26" s="1"/>
      <c r="S26" s="1"/>
      <c r="T26" s="1"/>
      <c r="U26" s="1"/>
      <c r="V26" s="1"/>
      <c r="W26" s="1"/>
      <c r="X26" s="1"/>
      <c r="Y26" s="1"/>
    </row>
    <row r="27" spans="1:25" ht="30.75" customHeight="1">
      <c r="A27" s="1"/>
      <c r="B27" s="8"/>
      <c r="C27" s="141" t="s">
        <v>35</v>
      </c>
      <c r="D27" s="142"/>
      <c r="E27" s="143" t="s">
        <v>36</v>
      </c>
      <c r="F27" s="144"/>
      <c r="G27" s="9"/>
      <c r="H27" s="12"/>
      <c r="I27" s="1"/>
      <c r="J27" s="1"/>
      <c r="K27" s="1"/>
      <c r="L27" s="1"/>
      <c r="M27" s="1"/>
      <c r="N27" s="1"/>
      <c r="O27" s="1"/>
      <c r="P27" s="1"/>
      <c r="Q27" s="1"/>
      <c r="R27" s="1"/>
      <c r="S27" s="1"/>
      <c r="T27" s="1"/>
      <c r="U27" s="1"/>
      <c r="V27" s="1"/>
      <c r="W27" s="1"/>
      <c r="X27" s="1"/>
      <c r="Y27" s="1"/>
    </row>
    <row r="28" spans="1:25" ht="35.25" customHeight="1">
      <c r="A28" s="1"/>
      <c r="B28" s="8"/>
      <c r="C28" s="141" t="s">
        <v>37</v>
      </c>
      <c r="D28" s="142"/>
      <c r="E28" s="143" t="s">
        <v>38</v>
      </c>
      <c r="F28" s="144"/>
      <c r="G28" s="9"/>
      <c r="H28" s="12"/>
      <c r="I28" s="1"/>
      <c r="J28" s="1"/>
      <c r="K28" s="1"/>
      <c r="L28" s="1"/>
      <c r="M28" s="1"/>
      <c r="N28" s="1"/>
      <c r="O28" s="1"/>
      <c r="P28" s="1"/>
      <c r="Q28" s="1"/>
      <c r="R28" s="1"/>
      <c r="S28" s="1"/>
      <c r="T28" s="1"/>
      <c r="U28" s="1"/>
      <c r="V28" s="1"/>
      <c r="W28" s="1"/>
      <c r="X28" s="1"/>
      <c r="Y28" s="1"/>
    </row>
    <row r="29" spans="1:25" ht="33" customHeight="1">
      <c r="A29" s="1"/>
      <c r="B29" s="8"/>
      <c r="C29" s="141" t="s">
        <v>39</v>
      </c>
      <c r="D29" s="142"/>
      <c r="E29" s="143" t="s">
        <v>38</v>
      </c>
      <c r="F29" s="144"/>
      <c r="G29" s="9"/>
      <c r="H29" s="12"/>
      <c r="I29" s="1"/>
      <c r="J29" s="1"/>
      <c r="K29" s="1"/>
      <c r="L29" s="1"/>
      <c r="M29" s="1"/>
      <c r="N29" s="1"/>
      <c r="O29" s="1"/>
      <c r="P29" s="1"/>
      <c r="Q29" s="1"/>
      <c r="R29" s="1"/>
      <c r="S29" s="1"/>
      <c r="T29" s="1"/>
      <c r="U29" s="1"/>
      <c r="V29" s="1"/>
      <c r="W29" s="1"/>
      <c r="X29" s="1"/>
      <c r="Y29" s="1"/>
    </row>
    <row r="30" spans="1:25" ht="30" customHeight="1">
      <c r="A30" s="1"/>
      <c r="B30" s="8"/>
      <c r="C30" s="141" t="s">
        <v>40</v>
      </c>
      <c r="D30" s="142"/>
      <c r="E30" s="143" t="s">
        <v>41</v>
      </c>
      <c r="F30" s="144"/>
      <c r="G30" s="9"/>
      <c r="H30" s="12"/>
      <c r="I30" s="1"/>
      <c r="J30" s="1"/>
      <c r="K30" s="1"/>
      <c r="L30" s="1"/>
      <c r="M30" s="1"/>
      <c r="N30" s="1"/>
      <c r="O30" s="1"/>
      <c r="P30" s="1"/>
      <c r="Q30" s="1"/>
      <c r="R30" s="1"/>
      <c r="S30" s="1"/>
      <c r="T30" s="1"/>
      <c r="U30" s="1"/>
      <c r="V30" s="1"/>
      <c r="W30" s="1"/>
      <c r="X30" s="1"/>
      <c r="Y30" s="1"/>
    </row>
    <row r="31" spans="1:25" ht="35.25" customHeight="1">
      <c r="A31" s="1"/>
      <c r="B31" s="8"/>
      <c r="C31" s="141" t="s">
        <v>42</v>
      </c>
      <c r="D31" s="142"/>
      <c r="E31" s="143" t="s">
        <v>43</v>
      </c>
      <c r="F31" s="144"/>
      <c r="G31" s="9"/>
      <c r="H31" s="12"/>
      <c r="I31" s="1"/>
      <c r="J31" s="1"/>
      <c r="K31" s="1"/>
      <c r="L31" s="1"/>
      <c r="M31" s="1"/>
      <c r="N31" s="1"/>
      <c r="O31" s="1"/>
      <c r="P31" s="1"/>
      <c r="Q31" s="1"/>
      <c r="R31" s="1"/>
      <c r="S31" s="1"/>
      <c r="T31" s="1"/>
      <c r="U31" s="1"/>
      <c r="V31" s="1"/>
      <c r="W31" s="1"/>
      <c r="X31" s="1"/>
      <c r="Y31" s="1"/>
    </row>
    <row r="32" spans="1:25" ht="31.5" customHeight="1">
      <c r="A32" s="1"/>
      <c r="B32" s="8"/>
      <c r="C32" s="141" t="s">
        <v>44</v>
      </c>
      <c r="D32" s="142"/>
      <c r="E32" s="143" t="s">
        <v>45</v>
      </c>
      <c r="F32" s="144"/>
      <c r="G32" s="9"/>
      <c r="H32" s="12"/>
      <c r="I32" s="1"/>
      <c r="J32" s="1"/>
      <c r="K32" s="1"/>
      <c r="L32" s="1"/>
      <c r="M32" s="1"/>
      <c r="N32" s="1"/>
      <c r="O32" s="1"/>
      <c r="P32" s="1"/>
      <c r="Q32" s="1"/>
      <c r="R32" s="1"/>
      <c r="S32" s="1"/>
      <c r="T32" s="1"/>
      <c r="U32" s="1"/>
      <c r="V32" s="1"/>
      <c r="W32" s="1"/>
      <c r="X32" s="1"/>
      <c r="Y32" s="1"/>
    </row>
    <row r="33" spans="1:25" ht="35.25" customHeight="1">
      <c r="A33" s="1"/>
      <c r="B33" s="8"/>
      <c r="C33" s="141" t="s">
        <v>46</v>
      </c>
      <c r="D33" s="142"/>
      <c r="E33" s="143" t="s">
        <v>47</v>
      </c>
      <c r="F33" s="144"/>
      <c r="G33" s="9"/>
      <c r="H33" s="12"/>
      <c r="I33" s="1"/>
      <c r="J33" s="1"/>
      <c r="K33" s="1"/>
      <c r="L33" s="1"/>
      <c r="M33" s="1"/>
      <c r="N33" s="1"/>
      <c r="O33" s="1"/>
      <c r="P33" s="1"/>
      <c r="Q33" s="1"/>
      <c r="R33" s="1"/>
      <c r="S33" s="1"/>
      <c r="T33" s="1"/>
      <c r="U33" s="1"/>
      <c r="V33" s="1"/>
      <c r="W33" s="1"/>
      <c r="X33" s="1"/>
      <c r="Y33" s="1"/>
    </row>
    <row r="34" spans="1:25" ht="59.25" customHeight="1">
      <c r="A34" s="1"/>
      <c r="B34" s="8"/>
      <c r="C34" s="141" t="s">
        <v>48</v>
      </c>
      <c r="D34" s="142"/>
      <c r="E34" s="143" t="s">
        <v>49</v>
      </c>
      <c r="F34" s="144"/>
      <c r="G34" s="9"/>
      <c r="H34" s="12"/>
      <c r="I34" s="1"/>
      <c r="J34" s="1"/>
      <c r="K34" s="1"/>
      <c r="L34" s="1"/>
      <c r="M34" s="1"/>
      <c r="N34" s="1"/>
      <c r="O34" s="1"/>
      <c r="P34" s="1"/>
      <c r="Q34" s="1"/>
      <c r="R34" s="1"/>
      <c r="S34" s="1"/>
      <c r="T34" s="1"/>
      <c r="U34" s="1"/>
      <c r="V34" s="1"/>
      <c r="W34" s="1"/>
      <c r="X34" s="1"/>
      <c r="Y34" s="1"/>
    </row>
    <row r="35" spans="1:25" ht="29.25" customHeight="1">
      <c r="A35" s="1"/>
      <c r="B35" s="8"/>
      <c r="C35" s="141" t="s">
        <v>50</v>
      </c>
      <c r="D35" s="142"/>
      <c r="E35" s="143" t="s">
        <v>51</v>
      </c>
      <c r="F35" s="144"/>
      <c r="G35" s="9"/>
      <c r="H35" s="12"/>
      <c r="I35" s="1"/>
      <c r="J35" s="1"/>
      <c r="K35" s="1"/>
      <c r="L35" s="1"/>
      <c r="M35" s="1"/>
      <c r="N35" s="1"/>
      <c r="O35" s="1"/>
      <c r="P35" s="1"/>
      <c r="Q35" s="1"/>
      <c r="R35" s="1"/>
      <c r="S35" s="1"/>
      <c r="T35" s="1"/>
      <c r="U35" s="1"/>
      <c r="V35" s="1"/>
      <c r="W35" s="1"/>
      <c r="X35" s="1"/>
      <c r="Y35" s="1"/>
    </row>
    <row r="36" spans="1:25" ht="82.5" customHeight="1">
      <c r="A36" s="1"/>
      <c r="B36" s="8"/>
      <c r="C36" s="141" t="s">
        <v>52</v>
      </c>
      <c r="D36" s="142"/>
      <c r="E36" s="143" t="s">
        <v>53</v>
      </c>
      <c r="F36" s="144"/>
      <c r="G36" s="9"/>
      <c r="H36" s="12"/>
      <c r="I36" s="1"/>
      <c r="J36" s="1"/>
      <c r="K36" s="1"/>
      <c r="L36" s="1"/>
      <c r="M36" s="1"/>
      <c r="N36" s="1"/>
      <c r="O36" s="1"/>
      <c r="P36" s="1"/>
      <c r="Q36" s="1"/>
      <c r="R36" s="1"/>
      <c r="S36" s="1"/>
      <c r="T36" s="1"/>
      <c r="U36" s="1"/>
      <c r="V36" s="1"/>
      <c r="W36" s="1"/>
      <c r="X36" s="1"/>
      <c r="Y36" s="1"/>
    </row>
    <row r="37" spans="1:25" ht="46.5" customHeight="1">
      <c r="A37" s="1"/>
      <c r="B37" s="8"/>
      <c r="C37" s="141" t="s">
        <v>54</v>
      </c>
      <c r="D37" s="142"/>
      <c r="E37" s="143" t="s">
        <v>55</v>
      </c>
      <c r="F37" s="144"/>
      <c r="G37" s="9"/>
      <c r="H37" s="12"/>
      <c r="I37" s="1"/>
      <c r="J37" s="1"/>
      <c r="K37" s="1"/>
      <c r="L37" s="1"/>
      <c r="M37" s="1"/>
      <c r="N37" s="1"/>
      <c r="O37" s="1"/>
      <c r="P37" s="1"/>
      <c r="Q37" s="1"/>
      <c r="R37" s="1"/>
      <c r="S37" s="1"/>
      <c r="T37" s="1"/>
      <c r="U37" s="1"/>
      <c r="V37" s="1"/>
      <c r="W37" s="1"/>
      <c r="X37" s="1"/>
      <c r="Y37" s="1"/>
    </row>
    <row r="38" spans="1:25" ht="6.75" customHeight="1">
      <c r="A38" s="1"/>
      <c r="B38" s="8"/>
      <c r="C38" s="150"/>
      <c r="D38" s="151"/>
      <c r="E38" s="145"/>
      <c r="F38" s="146"/>
      <c r="G38" s="9"/>
      <c r="H38" s="12"/>
      <c r="I38" s="1"/>
      <c r="J38" s="1"/>
      <c r="K38" s="1"/>
      <c r="L38" s="1"/>
      <c r="M38" s="1"/>
      <c r="N38" s="1"/>
      <c r="O38" s="1"/>
      <c r="P38" s="1"/>
      <c r="Q38" s="1"/>
      <c r="R38" s="1"/>
      <c r="S38" s="1"/>
      <c r="T38" s="1"/>
      <c r="U38" s="1"/>
      <c r="V38" s="1"/>
      <c r="W38" s="1"/>
      <c r="X38" s="1"/>
      <c r="Y38" s="1"/>
    </row>
    <row r="39" spans="1:25" ht="14.25" customHeight="1">
      <c r="A39" s="1"/>
      <c r="B39" s="8"/>
      <c r="C39" s="13"/>
      <c r="D39" s="13"/>
      <c r="E39" s="14"/>
      <c r="F39" s="14"/>
      <c r="G39" s="9"/>
      <c r="H39" s="12"/>
      <c r="I39" s="1"/>
      <c r="J39" s="1"/>
      <c r="K39" s="1"/>
      <c r="L39" s="1"/>
      <c r="M39" s="1"/>
      <c r="N39" s="1"/>
      <c r="O39" s="1"/>
      <c r="P39" s="1"/>
      <c r="Q39" s="1"/>
      <c r="R39" s="1"/>
      <c r="S39" s="1"/>
      <c r="T39" s="1"/>
      <c r="U39" s="1"/>
      <c r="V39" s="1"/>
      <c r="W39" s="1"/>
      <c r="X39" s="1"/>
      <c r="Y39" s="1"/>
    </row>
    <row r="40" spans="1:25" ht="21" customHeight="1">
      <c r="A40" s="1"/>
      <c r="B40" s="147" t="s">
        <v>56</v>
      </c>
      <c r="C40" s="148"/>
      <c r="D40" s="148"/>
      <c r="E40" s="148"/>
      <c r="F40" s="148"/>
      <c r="G40" s="148"/>
      <c r="H40" s="149"/>
      <c r="I40" s="1"/>
      <c r="J40" s="1"/>
      <c r="K40" s="1"/>
      <c r="L40" s="1"/>
      <c r="M40" s="1"/>
      <c r="N40" s="1"/>
      <c r="O40" s="1"/>
      <c r="P40" s="1"/>
      <c r="Q40" s="1"/>
      <c r="R40" s="1"/>
      <c r="S40" s="1"/>
      <c r="T40" s="1"/>
      <c r="U40" s="1"/>
      <c r="V40" s="1"/>
      <c r="W40" s="1"/>
      <c r="X40" s="1"/>
      <c r="Y40" s="1"/>
    </row>
    <row r="41" spans="1:25" ht="20.25" customHeight="1">
      <c r="A41" s="1"/>
      <c r="B41" s="147" t="s">
        <v>57</v>
      </c>
      <c r="C41" s="148"/>
      <c r="D41" s="148"/>
      <c r="E41" s="148"/>
      <c r="F41" s="148"/>
      <c r="G41" s="148"/>
      <c r="H41" s="149"/>
      <c r="I41" s="1"/>
      <c r="J41" s="1"/>
      <c r="K41" s="1"/>
      <c r="L41" s="1"/>
      <c r="M41" s="1"/>
      <c r="N41" s="1"/>
      <c r="O41" s="1"/>
      <c r="P41" s="1"/>
      <c r="Q41" s="1"/>
      <c r="R41" s="1"/>
      <c r="S41" s="1"/>
      <c r="T41" s="1"/>
      <c r="U41" s="1"/>
      <c r="V41" s="1"/>
      <c r="W41" s="1"/>
      <c r="X41" s="1"/>
      <c r="Y41" s="1"/>
    </row>
    <row r="42" spans="1:25" ht="20.25" customHeight="1">
      <c r="A42" s="1"/>
      <c r="B42" s="147" t="s">
        <v>58</v>
      </c>
      <c r="C42" s="148"/>
      <c r="D42" s="148"/>
      <c r="E42" s="148"/>
      <c r="F42" s="148"/>
      <c r="G42" s="148"/>
      <c r="H42" s="149"/>
      <c r="I42" s="1"/>
      <c r="J42" s="1"/>
      <c r="K42" s="1"/>
      <c r="L42" s="1"/>
      <c r="M42" s="1"/>
      <c r="N42" s="1"/>
      <c r="O42" s="1"/>
      <c r="P42" s="1"/>
      <c r="Q42" s="1"/>
      <c r="R42" s="1"/>
      <c r="S42" s="1"/>
      <c r="T42" s="1"/>
      <c r="U42" s="1"/>
      <c r="V42" s="1"/>
      <c r="W42" s="1"/>
      <c r="X42" s="1"/>
      <c r="Y42" s="1"/>
    </row>
    <row r="43" spans="1:25" ht="20.25" customHeight="1">
      <c r="A43" s="1"/>
      <c r="B43" s="147" t="s">
        <v>59</v>
      </c>
      <c r="C43" s="148"/>
      <c r="D43" s="148"/>
      <c r="E43" s="148"/>
      <c r="F43" s="148"/>
      <c r="G43" s="148"/>
      <c r="H43" s="149"/>
      <c r="I43" s="1"/>
      <c r="J43" s="1"/>
      <c r="K43" s="1"/>
      <c r="L43" s="1"/>
      <c r="M43" s="1"/>
      <c r="N43" s="1"/>
      <c r="O43" s="1"/>
      <c r="P43" s="1"/>
      <c r="Q43" s="1"/>
      <c r="R43" s="1"/>
      <c r="S43" s="1"/>
      <c r="T43" s="1"/>
      <c r="U43" s="1"/>
      <c r="V43" s="1"/>
      <c r="W43" s="1"/>
      <c r="X43" s="1"/>
      <c r="Y43" s="1"/>
    </row>
    <row r="44" spans="1:25" ht="14.25" customHeight="1">
      <c r="A44" s="1"/>
      <c r="B44" s="147" t="s">
        <v>60</v>
      </c>
      <c r="C44" s="148"/>
      <c r="D44" s="148"/>
      <c r="E44" s="148"/>
      <c r="F44" s="148"/>
      <c r="G44" s="148"/>
      <c r="H44" s="149"/>
      <c r="I44" s="1"/>
      <c r="J44" s="1"/>
      <c r="K44" s="1"/>
      <c r="L44" s="1"/>
      <c r="M44" s="1"/>
      <c r="N44" s="1"/>
      <c r="O44" s="1"/>
      <c r="P44" s="1"/>
      <c r="Q44" s="1"/>
      <c r="R44" s="1"/>
      <c r="S44" s="1"/>
      <c r="T44" s="1"/>
      <c r="U44" s="1"/>
      <c r="V44" s="1"/>
      <c r="W44" s="1"/>
      <c r="X44" s="1"/>
      <c r="Y44" s="1"/>
    </row>
    <row r="45" spans="1:25" ht="14.25" customHeight="1">
      <c r="A45" s="1"/>
      <c r="B45" s="15"/>
      <c r="C45" s="16"/>
      <c r="D45" s="16"/>
      <c r="E45" s="16"/>
      <c r="F45" s="16"/>
      <c r="G45" s="16"/>
      <c r="H45" s="17"/>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row r="246" spans="1:25" ht="15.75" customHeight="1"/>
    <row r="247" spans="1:25" ht="15.75" customHeight="1"/>
    <row r="248" spans="1:25" ht="15.75" customHeight="1"/>
    <row r="249" spans="1:25" ht="15.75" customHeight="1"/>
    <row r="250" spans="1:25" ht="15.75" customHeight="1"/>
    <row r="251" spans="1:25" ht="15.75" customHeight="1"/>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U1000"/>
  <sheetViews>
    <sheetView workbookViewId="0"/>
  </sheetViews>
  <sheetFormatPr baseColWidth="10" defaultColWidth="14.42578125" defaultRowHeight="15" customHeight="1"/>
  <cols>
    <col min="1" max="1" width="10.7109375" customWidth="1"/>
    <col min="2" max="2" width="40.42578125" customWidth="1"/>
    <col min="3" max="3" width="74.85546875" customWidth="1"/>
    <col min="4" max="4" width="135" customWidth="1"/>
    <col min="5" max="5" width="144.7109375" customWidth="1"/>
    <col min="6" max="21" width="10.7109375" customWidth="1"/>
  </cols>
  <sheetData>
    <row r="1" spans="1:21" ht="14.25" customHeight="1">
      <c r="A1" s="1"/>
      <c r="B1" s="152" t="s">
        <v>61</v>
      </c>
      <c r="C1" s="120"/>
      <c r="D1" s="120"/>
      <c r="E1" s="1"/>
      <c r="F1" s="1"/>
      <c r="G1" s="1"/>
      <c r="H1" s="1"/>
      <c r="I1" s="1"/>
      <c r="J1" s="1"/>
      <c r="K1" s="1"/>
      <c r="L1" s="1"/>
      <c r="M1" s="1"/>
      <c r="N1" s="1"/>
      <c r="O1" s="1"/>
      <c r="P1" s="1"/>
      <c r="Q1" s="1"/>
      <c r="R1" s="1"/>
      <c r="S1" s="1"/>
      <c r="T1" s="1"/>
      <c r="U1" s="1"/>
    </row>
    <row r="2" spans="1:21" ht="14.25" customHeight="1">
      <c r="A2" s="1"/>
      <c r="B2" s="1"/>
      <c r="C2" s="1"/>
      <c r="D2" s="1"/>
      <c r="E2" s="1"/>
      <c r="F2" s="1"/>
      <c r="G2" s="1"/>
      <c r="H2" s="1"/>
      <c r="I2" s="1"/>
      <c r="J2" s="1"/>
      <c r="K2" s="1"/>
      <c r="L2" s="1"/>
      <c r="M2" s="1"/>
      <c r="N2" s="1"/>
      <c r="O2" s="1"/>
      <c r="P2" s="1"/>
      <c r="Q2" s="1"/>
      <c r="R2" s="1"/>
      <c r="S2" s="1"/>
      <c r="T2" s="1"/>
      <c r="U2" s="1"/>
    </row>
    <row r="3" spans="1:21" ht="14.25" customHeight="1">
      <c r="A3" s="1"/>
      <c r="B3" s="18"/>
      <c r="C3" s="19" t="s">
        <v>62</v>
      </c>
      <c r="D3" s="19" t="s">
        <v>63</v>
      </c>
      <c r="E3" s="1"/>
      <c r="F3" s="1"/>
      <c r="G3" s="1"/>
      <c r="H3" s="1"/>
      <c r="I3" s="1"/>
      <c r="J3" s="1"/>
      <c r="K3" s="1"/>
      <c r="L3" s="1"/>
      <c r="M3" s="1"/>
      <c r="N3" s="1"/>
      <c r="O3" s="1"/>
      <c r="P3" s="1"/>
      <c r="Q3" s="1"/>
      <c r="R3" s="1"/>
      <c r="S3" s="1"/>
      <c r="T3" s="1"/>
      <c r="U3" s="1"/>
    </row>
    <row r="4" spans="1:21" ht="14.25" customHeight="1">
      <c r="A4" s="20" t="s">
        <v>64</v>
      </c>
      <c r="B4" s="21" t="s">
        <v>65</v>
      </c>
      <c r="C4" s="22" t="s">
        <v>66</v>
      </c>
      <c r="D4" s="23" t="s">
        <v>67</v>
      </c>
      <c r="E4" s="1"/>
      <c r="F4" s="1"/>
      <c r="G4" s="1"/>
      <c r="H4" s="1"/>
      <c r="I4" s="1"/>
      <c r="J4" s="1"/>
      <c r="K4" s="1"/>
      <c r="L4" s="1"/>
      <c r="M4" s="1"/>
      <c r="N4" s="1"/>
      <c r="O4" s="1"/>
      <c r="P4" s="1"/>
      <c r="Q4" s="1"/>
      <c r="R4" s="1"/>
      <c r="S4" s="1"/>
      <c r="T4" s="1"/>
      <c r="U4" s="1"/>
    </row>
    <row r="5" spans="1:21" ht="14.25" customHeight="1">
      <c r="A5" s="20" t="s">
        <v>68</v>
      </c>
      <c r="B5" s="24" t="s">
        <v>69</v>
      </c>
      <c r="C5" s="25" t="s">
        <v>70</v>
      </c>
      <c r="D5" s="26" t="s">
        <v>71</v>
      </c>
      <c r="E5" s="1"/>
      <c r="F5" s="1"/>
      <c r="G5" s="1"/>
      <c r="H5" s="1"/>
      <c r="I5" s="1"/>
      <c r="J5" s="1"/>
      <c r="K5" s="1"/>
      <c r="L5" s="1"/>
      <c r="M5" s="1"/>
      <c r="N5" s="1"/>
      <c r="O5" s="1"/>
      <c r="P5" s="1"/>
      <c r="Q5" s="1"/>
      <c r="R5" s="1"/>
      <c r="S5" s="1"/>
      <c r="T5" s="1"/>
      <c r="U5" s="1"/>
    </row>
    <row r="6" spans="1:21" ht="14.25" customHeight="1">
      <c r="A6" s="20" t="s">
        <v>72</v>
      </c>
      <c r="B6" s="27" t="s">
        <v>73</v>
      </c>
      <c r="C6" s="25" t="s">
        <v>74</v>
      </c>
      <c r="D6" s="26" t="s">
        <v>75</v>
      </c>
      <c r="E6" s="1"/>
      <c r="F6" s="1"/>
      <c r="G6" s="1"/>
      <c r="H6" s="1"/>
      <c r="I6" s="1"/>
      <c r="J6" s="1"/>
      <c r="K6" s="1"/>
      <c r="L6" s="1"/>
      <c r="M6" s="1"/>
      <c r="N6" s="1"/>
      <c r="O6" s="1"/>
      <c r="P6" s="1"/>
      <c r="Q6" s="1"/>
      <c r="R6" s="1"/>
      <c r="S6" s="1"/>
      <c r="T6" s="1"/>
      <c r="U6" s="1"/>
    </row>
    <row r="7" spans="1:21" ht="14.25" customHeight="1">
      <c r="A7" s="20" t="s">
        <v>76</v>
      </c>
      <c r="B7" s="28" t="s">
        <v>77</v>
      </c>
      <c r="C7" s="25" t="s">
        <v>78</v>
      </c>
      <c r="D7" s="26" t="s">
        <v>79</v>
      </c>
      <c r="E7" s="1"/>
      <c r="F7" s="1"/>
      <c r="G7" s="1"/>
      <c r="H7" s="1"/>
      <c r="I7" s="1"/>
      <c r="J7" s="1"/>
      <c r="K7" s="1"/>
      <c r="L7" s="1"/>
      <c r="M7" s="1"/>
      <c r="N7" s="1"/>
      <c r="O7" s="1"/>
      <c r="P7" s="1"/>
      <c r="Q7" s="1"/>
      <c r="R7" s="1"/>
      <c r="S7" s="1"/>
      <c r="T7" s="1"/>
      <c r="U7" s="1"/>
    </row>
    <row r="8" spans="1:21" ht="14.25" customHeight="1">
      <c r="A8" s="20" t="s">
        <v>80</v>
      </c>
      <c r="B8" s="29" t="s">
        <v>81</v>
      </c>
      <c r="C8" s="25" t="s">
        <v>82</v>
      </c>
      <c r="D8" s="26" t="s">
        <v>83</v>
      </c>
      <c r="E8" s="1"/>
      <c r="F8" s="1"/>
      <c r="G8" s="1"/>
      <c r="H8" s="1"/>
      <c r="I8" s="1"/>
      <c r="J8" s="1"/>
      <c r="K8" s="1"/>
      <c r="L8" s="1"/>
      <c r="M8" s="1"/>
      <c r="N8" s="1"/>
      <c r="O8" s="1"/>
      <c r="P8" s="1"/>
      <c r="Q8" s="1"/>
      <c r="R8" s="1"/>
      <c r="S8" s="1"/>
      <c r="T8" s="1"/>
      <c r="U8" s="1"/>
    </row>
    <row r="9" spans="1:21" ht="14.25" customHeight="1">
      <c r="A9" s="20"/>
      <c r="B9" s="20"/>
      <c r="C9" s="30"/>
      <c r="D9" s="30"/>
      <c r="E9" s="1"/>
      <c r="F9" s="1"/>
      <c r="G9" s="1"/>
      <c r="H9" s="1"/>
      <c r="I9" s="1"/>
      <c r="J9" s="1"/>
      <c r="K9" s="1"/>
      <c r="L9" s="1"/>
      <c r="M9" s="1"/>
      <c r="N9" s="1"/>
      <c r="O9" s="1"/>
      <c r="P9" s="1"/>
      <c r="Q9" s="1"/>
      <c r="R9" s="1"/>
      <c r="S9" s="1"/>
      <c r="T9" s="1"/>
      <c r="U9" s="1"/>
    </row>
    <row r="10" spans="1:21" ht="14.25" customHeight="1">
      <c r="A10" s="20"/>
      <c r="B10" s="31"/>
      <c r="C10" s="31"/>
      <c r="D10" s="31"/>
      <c r="E10" s="1"/>
      <c r="F10" s="1"/>
      <c r="G10" s="1"/>
      <c r="H10" s="1"/>
      <c r="I10" s="1"/>
      <c r="J10" s="1"/>
      <c r="K10" s="1"/>
      <c r="L10" s="1"/>
      <c r="M10" s="1"/>
      <c r="N10" s="1"/>
      <c r="O10" s="1"/>
      <c r="P10" s="1"/>
      <c r="Q10" s="1"/>
      <c r="R10" s="1"/>
      <c r="S10" s="1"/>
      <c r="T10" s="1"/>
      <c r="U10" s="1"/>
    </row>
    <row r="11" spans="1:21" ht="14.25" customHeight="1">
      <c r="A11" s="20"/>
      <c r="B11" s="20" t="s">
        <v>84</v>
      </c>
      <c r="C11" s="20" t="s">
        <v>85</v>
      </c>
      <c r="D11" s="20" t="s">
        <v>86</v>
      </c>
      <c r="E11" s="1"/>
      <c r="F11" s="1"/>
      <c r="G11" s="1"/>
      <c r="H11" s="1"/>
      <c r="I11" s="1"/>
      <c r="J11" s="1"/>
      <c r="K11" s="1"/>
      <c r="L11" s="1"/>
      <c r="M11" s="1"/>
      <c r="N11" s="1"/>
      <c r="O11" s="1"/>
      <c r="P11" s="1"/>
      <c r="Q11" s="1"/>
      <c r="R11" s="1"/>
      <c r="S11" s="1"/>
      <c r="T11" s="1"/>
      <c r="U11" s="1"/>
    </row>
    <row r="12" spans="1:21" ht="14.25" customHeight="1">
      <c r="A12" s="20"/>
      <c r="B12" s="20" t="s">
        <v>87</v>
      </c>
      <c r="C12" s="20" t="s">
        <v>88</v>
      </c>
      <c r="D12" s="20" t="s">
        <v>89</v>
      </c>
      <c r="E12" s="1"/>
      <c r="F12" s="1"/>
      <c r="G12" s="1"/>
      <c r="H12" s="1"/>
      <c r="I12" s="1"/>
      <c r="J12" s="1"/>
      <c r="K12" s="1"/>
      <c r="L12" s="1"/>
      <c r="M12" s="1"/>
      <c r="N12" s="1"/>
      <c r="O12" s="1"/>
      <c r="P12" s="1"/>
      <c r="Q12" s="1"/>
      <c r="R12" s="1"/>
      <c r="S12" s="1"/>
      <c r="T12" s="1"/>
      <c r="U12" s="1"/>
    </row>
    <row r="13" spans="1:21" ht="14.25" customHeight="1">
      <c r="A13" s="20"/>
      <c r="B13" s="20"/>
      <c r="C13" s="20" t="s">
        <v>90</v>
      </c>
      <c r="D13" s="20" t="s">
        <v>91</v>
      </c>
      <c r="E13" s="1"/>
      <c r="F13" s="1"/>
      <c r="G13" s="1"/>
      <c r="H13" s="1"/>
      <c r="I13" s="1"/>
      <c r="J13" s="1"/>
      <c r="K13" s="1"/>
      <c r="L13" s="1"/>
      <c r="M13" s="1"/>
      <c r="N13" s="1"/>
      <c r="O13" s="1"/>
      <c r="P13" s="1"/>
      <c r="Q13" s="1"/>
      <c r="R13" s="1"/>
      <c r="S13" s="1"/>
      <c r="T13" s="1"/>
      <c r="U13" s="1"/>
    </row>
    <row r="14" spans="1:21" ht="14.25" customHeight="1">
      <c r="A14" s="20"/>
      <c r="B14" s="20"/>
      <c r="C14" s="20" t="s">
        <v>92</v>
      </c>
      <c r="D14" s="20" t="s">
        <v>93</v>
      </c>
      <c r="E14" s="1"/>
      <c r="F14" s="1"/>
      <c r="G14" s="1"/>
      <c r="H14" s="1"/>
      <c r="I14" s="1"/>
      <c r="J14" s="1"/>
      <c r="K14" s="1"/>
      <c r="L14" s="1"/>
      <c r="M14" s="1"/>
      <c r="N14" s="1"/>
      <c r="O14" s="1"/>
      <c r="P14" s="1"/>
      <c r="Q14" s="1"/>
      <c r="R14" s="1"/>
      <c r="S14" s="1"/>
      <c r="T14" s="1"/>
      <c r="U14" s="1"/>
    </row>
    <row r="15" spans="1:21" ht="14.25" customHeight="1">
      <c r="A15" s="20"/>
      <c r="B15" s="20"/>
      <c r="C15" s="20" t="s">
        <v>94</v>
      </c>
      <c r="D15" s="20" t="s">
        <v>95</v>
      </c>
      <c r="E15" s="1"/>
      <c r="F15" s="1"/>
      <c r="G15" s="1"/>
      <c r="H15" s="1"/>
      <c r="I15" s="1"/>
      <c r="J15" s="1"/>
      <c r="K15" s="1"/>
      <c r="L15" s="1"/>
      <c r="M15" s="1"/>
      <c r="N15" s="1"/>
      <c r="O15" s="1"/>
      <c r="P15" s="1"/>
      <c r="Q15" s="1"/>
      <c r="R15" s="1"/>
      <c r="S15" s="1"/>
      <c r="T15" s="1"/>
      <c r="U15" s="1"/>
    </row>
    <row r="16" spans="1:21" ht="14.25" customHeight="1">
      <c r="A16" s="20"/>
      <c r="B16" s="20"/>
      <c r="C16" s="20"/>
      <c r="D16" s="20"/>
      <c r="E16" s="1"/>
      <c r="F16" s="1"/>
      <c r="G16" s="1"/>
      <c r="H16" s="1"/>
      <c r="I16" s="1"/>
      <c r="J16" s="1"/>
      <c r="K16" s="1"/>
      <c r="L16" s="1"/>
      <c r="M16" s="1"/>
      <c r="N16" s="1"/>
      <c r="O16" s="1"/>
    </row>
    <row r="17" spans="1:15" ht="14.25" customHeight="1">
      <c r="A17" s="20"/>
      <c r="B17" s="20"/>
      <c r="C17" s="20"/>
      <c r="D17" s="20"/>
      <c r="E17" s="1"/>
      <c r="F17" s="1"/>
      <c r="G17" s="1"/>
      <c r="H17" s="1"/>
      <c r="I17" s="1"/>
      <c r="J17" s="1"/>
      <c r="K17" s="1"/>
      <c r="L17" s="1"/>
      <c r="M17" s="1"/>
      <c r="N17" s="1"/>
      <c r="O17" s="1"/>
    </row>
    <row r="18" spans="1:15" ht="14.25" customHeight="1">
      <c r="A18" s="20"/>
      <c r="B18" s="1"/>
      <c r="C18" s="1"/>
      <c r="D18" s="1"/>
      <c r="E18" s="1"/>
      <c r="F18" s="1"/>
      <c r="G18" s="1"/>
      <c r="H18" s="1"/>
      <c r="I18" s="1"/>
      <c r="J18" s="1"/>
      <c r="K18" s="1"/>
      <c r="L18" s="1"/>
      <c r="M18" s="1"/>
      <c r="N18" s="1"/>
      <c r="O18" s="1"/>
    </row>
    <row r="19" spans="1:15" ht="14.25" customHeight="1">
      <c r="A19" s="20"/>
      <c r="B19" s="1"/>
      <c r="C19" s="1"/>
      <c r="D19" s="1"/>
      <c r="E19" s="1"/>
      <c r="F19" s="1"/>
      <c r="G19" s="1"/>
      <c r="H19" s="1"/>
      <c r="I19" s="1"/>
      <c r="J19" s="1"/>
      <c r="K19" s="1"/>
      <c r="L19" s="1"/>
      <c r="M19" s="1"/>
      <c r="N19" s="1"/>
      <c r="O19" s="1"/>
    </row>
    <row r="20" spans="1:15" ht="14.25" customHeight="1">
      <c r="A20" s="20"/>
      <c r="B20" s="1"/>
      <c r="C20" s="1"/>
      <c r="D20" s="1"/>
      <c r="E20" s="1"/>
      <c r="F20" s="1"/>
      <c r="G20" s="1"/>
      <c r="H20" s="1"/>
      <c r="I20" s="1"/>
      <c r="J20" s="1"/>
      <c r="K20" s="1"/>
      <c r="L20" s="1"/>
      <c r="M20" s="1"/>
      <c r="N20" s="1"/>
      <c r="O20" s="1"/>
    </row>
    <row r="21" spans="1:15" ht="14.25" customHeight="1">
      <c r="A21" s="20"/>
      <c r="B21" s="1"/>
      <c r="C21" s="1"/>
      <c r="D21" s="1"/>
      <c r="E21" s="1"/>
      <c r="F21" s="1"/>
      <c r="G21" s="1"/>
      <c r="H21" s="1"/>
      <c r="I21" s="1"/>
      <c r="J21" s="1"/>
      <c r="K21" s="1"/>
      <c r="L21" s="1"/>
      <c r="M21" s="1"/>
      <c r="N21" s="1"/>
      <c r="O21" s="1"/>
    </row>
    <row r="22" spans="1:15" ht="14.25" customHeight="1">
      <c r="A22" s="20"/>
      <c r="B22" s="20"/>
      <c r="C22" s="30"/>
      <c r="D22" s="30"/>
      <c r="E22" s="1"/>
      <c r="F22" s="1"/>
      <c r="G22" s="1"/>
      <c r="H22" s="1"/>
      <c r="I22" s="1"/>
      <c r="J22" s="1"/>
      <c r="K22" s="1"/>
      <c r="L22" s="1"/>
      <c r="M22" s="1"/>
      <c r="N22" s="1"/>
      <c r="O22" s="1"/>
    </row>
    <row r="23" spans="1:15" ht="14.25" customHeight="1">
      <c r="A23" s="20"/>
      <c r="B23" s="20"/>
      <c r="C23" s="30"/>
      <c r="D23" s="30"/>
      <c r="E23" s="1"/>
      <c r="F23" s="1"/>
      <c r="G23" s="1"/>
      <c r="H23" s="1"/>
      <c r="I23" s="1"/>
      <c r="J23" s="1"/>
      <c r="K23" s="1"/>
      <c r="L23" s="1"/>
      <c r="M23" s="1"/>
      <c r="N23" s="1"/>
      <c r="O23" s="1"/>
    </row>
    <row r="24" spans="1:15" ht="14.25" customHeight="1">
      <c r="A24" s="20"/>
      <c r="B24" s="20"/>
      <c r="C24" s="30"/>
      <c r="D24" s="30"/>
      <c r="E24" s="1"/>
      <c r="F24" s="1"/>
      <c r="G24" s="1"/>
      <c r="H24" s="1"/>
      <c r="I24" s="1"/>
      <c r="J24" s="1"/>
      <c r="K24" s="1"/>
      <c r="L24" s="1"/>
      <c r="M24" s="1"/>
      <c r="N24" s="1"/>
      <c r="O24" s="1"/>
    </row>
    <row r="25" spans="1:15" ht="14.25" customHeight="1">
      <c r="A25" s="20"/>
      <c r="B25" s="20"/>
      <c r="C25" s="30"/>
      <c r="D25" s="30"/>
      <c r="E25" s="1"/>
      <c r="F25" s="1"/>
      <c r="G25" s="1"/>
      <c r="H25" s="1"/>
      <c r="I25" s="1"/>
      <c r="J25" s="1"/>
      <c r="K25" s="1"/>
      <c r="L25" s="1"/>
      <c r="M25" s="1"/>
      <c r="N25" s="1"/>
      <c r="O25" s="1"/>
    </row>
    <row r="26" spans="1:15" ht="14.25" customHeight="1">
      <c r="A26" s="20"/>
      <c r="B26" s="20"/>
      <c r="C26" s="30"/>
      <c r="D26" s="30"/>
      <c r="E26" s="1"/>
      <c r="F26" s="1"/>
      <c r="G26" s="1"/>
      <c r="H26" s="1"/>
      <c r="I26" s="1"/>
      <c r="J26" s="1"/>
      <c r="K26" s="1"/>
      <c r="L26" s="1"/>
      <c r="M26" s="1"/>
      <c r="N26" s="1"/>
      <c r="O26" s="1"/>
    </row>
    <row r="27" spans="1:15" ht="14.25" customHeight="1">
      <c r="A27" s="20"/>
      <c r="B27" s="20"/>
      <c r="C27" s="30"/>
      <c r="D27" s="30"/>
      <c r="E27" s="1"/>
      <c r="F27" s="1"/>
      <c r="G27" s="1"/>
      <c r="H27" s="1"/>
      <c r="I27" s="1"/>
      <c r="J27" s="1"/>
      <c r="K27" s="1"/>
      <c r="L27" s="1"/>
      <c r="M27" s="1"/>
      <c r="N27" s="1"/>
      <c r="O27" s="1"/>
    </row>
    <row r="28" spans="1:15" ht="14.25" customHeight="1">
      <c r="A28" s="20"/>
      <c r="B28" s="20"/>
      <c r="C28" s="30"/>
      <c r="D28" s="30"/>
      <c r="E28" s="1"/>
      <c r="F28" s="1"/>
      <c r="G28" s="1"/>
      <c r="H28" s="1"/>
      <c r="I28" s="1"/>
      <c r="J28" s="1"/>
      <c r="K28" s="1"/>
      <c r="L28" s="1"/>
      <c r="M28" s="1"/>
      <c r="N28" s="1"/>
      <c r="O28" s="1"/>
    </row>
    <row r="29" spans="1:15" ht="14.25" customHeight="1">
      <c r="A29" s="20"/>
      <c r="B29" s="20"/>
      <c r="C29" s="30"/>
      <c r="D29" s="30"/>
      <c r="E29" s="1"/>
      <c r="F29" s="1"/>
      <c r="G29" s="1"/>
      <c r="H29" s="1"/>
      <c r="I29" s="1"/>
      <c r="J29" s="1"/>
      <c r="K29" s="1"/>
      <c r="L29" s="1"/>
      <c r="M29" s="1"/>
      <c r="N29" s="1"/>
      <c r="O29" s="1"/>
    </row>
    <row r="30" spans="1:15" ht="14.25" customHeight="1">
      <c r="A30" s="20"/>
      <c r="B30" s="20"/>
      <c r="C30" s="30"/>
      <c r="D30" s="30"/>
      <c r="E30" s="1"/>
      <c r="F30" s="1"/>
      <c r="G30" s="1"/>
      <c r="H30" s="1"/>
      <c r="I30" s="1"/>
      <c r="J30" s="1"/>
      <c r="K30" s="1"/>
      <c r="L30" s="1"/>
      <c r="M30" s="1"/>
      <c r="N30" s="1"/>
      <c r="O30" s="1"/>
    </row>
    <row r="31" spans="1:15" ht="14.25" customHeight="1">
      <c r="A31" s="20"/>
      <c r="B31" s="20"/>
      <c r="C31" s="30"/>
      <c r="D31" s="30"/>
      <c r="E31" s="1"/>
      <c r="F31" s="1"/>
      <c r="G31" s="1"/>
      <c r="H31" s="1"/>
      <c r="I31" s="1"/>
      <c r="J31" s="1"/>
      <c r="K31" s="1"/>
      <c r="L31" s="1"/>
      <c r="M31" s="1"/>
      <c r="N31" s="1"/>
      <c r="O31" s="1"/>
    </row>
    <row r="32" spans="1:15" ht="14.25" customHeight="1">
      <c r="A32" s="20"/>
      <c r="B32" s="20"/>
      <c r="C32" s="30"/>
      <c r="D32" s="30"/>
      <c r="E32" s="1"/>
      <c r="F32" s="1"/>
      <c r="G32" s="1"/>
      <c r="H32" s="1"/>
      <c r="I32" s="1"/>
      <c r="J32" s="1"/>
      <c r="K32" s="1"/>
      <c r="L32" s="1"/>
      <c r="M32" s="1"/>
      <c r="N32" s="1"/>
      <c r="O32" s="1"/>
    </row>
    <row r="33" spans="1:15" ht="14.25" customHeight="1">
      <c r="A33" s="20"/>
      <c r="B33" s="20"/>
      <c r="C33" s="30"/>
      <c r="D33" s="30"/>
      <c r="E33" s="1"/>
      <c r="F33" s="1"/>
      <c r="G33" s="1"/>
      <c r="H33" s="1"/>
      <c r="I33" s="1"/>
      <c r="J33" s="1"/>
      <c r="K33" s="1"/>
      <c r="L33" s="1"/>
      <c r="M33" s="1"/>
      <c r="N33" s="1"/>
      <c r="O33" s="1"/>
    </row>
    <row r="34" spans="1:15" ht="14.25" customHeight="1">
      <c r="A34" s="20"/>
      <c r="B34" s="20"/>
      <c r="C34" s="30"/>
      <c r="D34" s="30"/>
      <c r="E34" s="1"/>
      <c r="F34" s="1"/>
      <c r="G34" s="1"/>
      <c r="H34" s="1"/>
      <c r="I34" s="1"/>
      <c r="J34" s="1"/>
      <c r="K34" s="1"/>
      <c r="L34" s="1"/>
      <c r="M34" s="1"/>
      <c r="N34" s="1"/>
      <c r="O34" s="1"/>
    </row>
    <row r="35" spans="1:15" ht="14.25" customHeight="1">
      <c r="A35" s="20"/>
      <c r="B35" s="20"/>
      <c r="C35" s="30"/>
      <c r="D35" s="30"/>
      <c r="E35" s="1"/>
      <c r="F35" s="1"/>
      <c r="G35" s="1"/>
      <c r="H35" s="1"/>
      <c r="I35" s="1"/>
      <c r="J35" s="1"/>
      <c r="K35" s="1"/>
      <c r="L35" s="1"/>
      <c r="M35" s="1"/>
      <c r="N35" s="1"/>
      <c r="O35" s="1"/>
    </row>
    <row r="36" spans="1:15" ht="14.25" customHeight="1">
      <c r="A36" s="20"/>
      <c r="B36" s="20"/>
      <c r="C36" s="30"/>
      <c r="D36" s="30"/>
      <c r="E36" s="1"/>
      <c r="F36" s="1"/>
      <c r="G36" s="1"/>
      <c r="H36" s="1"/>
      <c r="I36" s="1"/>
      <c r="J36" s="1"/>
      <c r="K36" s="1"/>
      <c r="L36" s="1"/>
      <c r="M36" s="1"/>
      <c r="N36" s="1"/>
      <c r="O36" s="1"/>
    </row>
    <row r="37" spans="1:15" ht="14.25" customHeight="1">
      <c r="A37" s="20"/>
      <c r="B37" s="20"/>
      <c r="C37" s="30"/>
      <c r="D37" s="30"/>
      <c r="E37" s="1"/>
      <c r="F37" s="1"/>
      <c r="G37" s="1"/>
      <c r="H37" s="1"/>
      <c r="I37" s="1"/>
      <c r="J37" s="1"/>
      <c r="K37" s="1"/>
      <c r="L37" s="1"/>
      <c r="M37" s="1"/>
      <c r="N37" s="1"/>
      <c r="O37" s="1"/>
    </row>
    <row r="38" spans="1:15" ht="14.25" customHeight="1">
      <c r="A38" s="20"/>
      <c r="B38" s="20"/>
      <c r="C38" s="30"/>
      <c r="D38" s="30"/>
      <c r="E38" s="1"/>
      <c r="F38" s="1"/>
      <c r="G38" s="1"/>
      <c r="H38" s="1"/>
      <c r="I38" s="1"/>
      <c r="J38" s="1"/>
      <c r="K38" s="1"/>
      <c r="L38" s="1"/>
      <c r="M38" s="1"/>
      <c r="N38" s="1"/>
      <c r="O38" s="1"/>
    </row>
    <row r="39" spans="1:15" ht="14.25" customHeight="1">
      <c r="A39" s="20"/>
      <c r="B39" s="20"/>
      <c r="C39" s="30"/>
      <c r="D39" s="30"/>
      <c r="E39" s="1"/>
      <c r="F39" s="1"/>
      <c r="G39" s="1"/>
      <c r="H39" s="1"/>
      <c r="I39" s="1"/>
      <c r="J39" s="1"/>
      <c r="K39" s="1"/>
      <c r="L39" s="1"/>
      <c r="M39" s="1"/>
      <c r="N39" s="1"/>
      <c r="O39" s="1"/>
    </row>
    <row r="40" spans="1:15" ht="14.25" customHeight="1">
      <c r="A40" s="20"/>
      <c r="B40" s="20"/>
      <c r="C40" s="30"/>
      <c r="D40" s="30"/>
      <c r="E40" s="1"/>
      <c r="F40" s="1"/>
      <c r="G40" s="1"/>
      <c r="H40" s="1"/>
      <c r="I40" s="1"/>
      <c r="J40" s="1"/>
      <c r="K40" s="1"/>
      <c r="L40" s="1"/>
      <c r="M40" s="1"/>
      <c r="N40" s="1"/>
      <c r="O40" s="1"/>
    </row>
    <row r="41" spans="1:15" ht="14.25" customHeight="1">
      <c r="A41" s="20"/>
      <c r="B41" s="20"/>
      <c r="C41" s="30"/>
      <c r="D41" s="30"/>
      <c r="E41" s="1"/>
      <c r="F41" s="1"/>
      <c r="G41" s="1"/>
      <c r="H41" s="1"/>
      <c r="I41" s="1"/>
      <c r="J41" s="1"/>
      <c r="K41" s="1"/>
      <c r="L41" s="1"/>
      <c r="M41" s="1"/>
      <c r="N41" s="1"/>
      <c r="O41" s="1"/>
    </row>
    <row r="42" spans="1:15" ht="14.25" customHeight="1">
      <c r="A42" s="20"/>
      <c r="B42" s="20"/>
      <c r="C42" s="30"/>
      <c r="D42" s="30"/>
      <c r="E42" s="1"/>
      <c r="F42" s="1"/>
      <c r="G42" s="1"/>
      <c r="H42" s="1"/>
      <c r="I42" s="1"/>
      <c r="J42" s="1"/>
      <c r="K42" s="1"/>
      <c r="L42" s="1"/>
      <c r="M42" s="1"/>
      <c r="N42" s="1"/>
      <c r="O42" s="1"/>
    </row>
    <row r="43" spans="1:15" ht="14.25" customHeight="1">
      <c r="A43" s="20"/>
      <c r="B43" s="20"/>
      <c r="C43" s="30"/>
      <c r="D43" s="30"/>
      <c r="E43" s="1"/>
      <c r="F43" s="1"/>
      <c r="G43" s="1"/>
      <c r="H43" s="1"/>
      <c r="I43" s="1"/>
      <c r="J43" s="1"/>
      <c r="K43" s="1"/>
      <c r="L43" s="1"/>
      <c r="M43" s="1"/>
      <c r="N43" s="1"/>
      <c r="O43" s="1"/>
    </row>
    <row r="44" spans="1:15" ht="14.25" customHeight="1">
      <c r="A44" s="20"/>
      <c r="B44" s="20"/>
      <c r="C44" s="30"/>
      <c r="D44" s="30"/>
      <c r="E44" s="1"/>
      <c r="F44" s="1"/>
      <c r="G44" s="1"/>
      <c r="H44" s="1"/>
      <c r="I44" s="1"/>
      <c r="J44" s="1"/>
      <c r="K44" s="1"/>
      <c r="L44" s="1"/>
      <c r="M44" s="1"/>
      <c r="N44" s="1"/>
      <c r="O44" s="1"/>
    </row>
    <row r="45" spans="1:15" ht="14.25" customHeight="1">
      <c r="A45" s="20"/>
      <c r="B45" s="20"/>
      <c r="C45" s="30"/>
      <c r="D45" s="30"/>
      <c r="E45" s="1"/>
      <c r="F45" s="1"/>
      <c r="G45" s="1"/>
      <c r="H45" s="1"/>
      <c r="I45" s="1"/>
      <c r="J45" s="1"/>
      <c r="K45" s="1"/>
      <c r="L45" s="1"/>
      <c r="M45" s="1"/>
      <c r="N45" s="1"/>
      <c r="O45" s="1"/>
    </row>
    <row r="46" spans="1:15" ht="14.25" customHeight="1">
      <c r="A46" s="20"/>
      <c r="B46" s="20"/>
      <c r="C46" s="30"/>
      <c r="D46" s="30"/>
      <c r="E46" s="1"/>
      <c r="F46" s="1"/>
      <c r="G46" s="1"/>
      <c r="H46" s="1"/>
      <c r="I46" s="1"/>
      <c r="J46" s="1"/>
      <c r="K46" s="1"/>
      <c r="L46" s="1"/>
      <c r="M46" s="1"/>
      <c r="N46" s="1"/>
      <c r="O46" s="1"/>
    </row>
    <row r="47" spans="1:15" ht="14.25" customHeight="1">
      <c r="A47" s="20"/>
      <c r="B47" s="20"/>
      <c r="C47" s="30"/>
      <c r="D47" s="30"/>
      <c r="E47" s="1"/>
      <c r="F47" s="1"/>
      <c r="G47" s="1"/>
      <c r="H47" s="1"/>
      <c r="I47" s="1"/>
      <c r="J47" s="1"/>
      <c r="K47" s="1"/>
      <c r="L47" s="1"/>
      <c r="M47" s="1"/>
      <c r="N47" s="1"/>
      <c r="O47" s="1"/>
    </row>
    <row r="48" spans="1:15" ht="14.25" customHeight="1">
      <c r="A48" s="20"/>
      <c r="B48" s="20"/>
      <c r="C48" s="30"/>
      <c r="D48" s="30"/>
      <c r="E48" s="1"/>
      <c r="F48" s="1"/>
      <c r="G48" s="1"/>
      <c r="H48" s="1"/>
      <c r="I48" s="1"/>
      <c r="J48" s="1"/>
      <c r="K48" s="1"/>
      <c r="L48" s="1"/>
      <c r="M48" s="1"/>
      <c r="N48" s="1"/>
      <c r="O48" s="1"/>
    </row>
    <row r="49" spans="1:15" ht="14.25" customHeight="1">
      <c r="A49" s="20"/>
      <c r="B49" s="20"/>
      <c r="C49" s="30"/>
      <c r="D49" s="30"/>
      <c r="E49" s="1"/>
      <c r="F49" s="1"/>
      <c r="G49" s="1"/>
      <c r="H49" s="1"/>
      <c r="I49" s="1"/>
      <c r="J49" s="1"/>
      <c r="K49" s="1"/>
      <c r="L49" s="1"/>
      <c r="M49" s="1"/>
      <c r="N49" s="1"/>
      <c r="O49" s="1"/>
    </row>
    <row r="50" spans="1:15" ht="14.25" customHeight="1">
      <c r="A50" s="20"/>
      <c r="B50" s="20"/>
      <c r="C50" s="30"/>
      <c r="D50" s="30"/>
      <c r="E50" s="1"/>
      <c r="F50" s="1"/>
      <c r="G50" s="1"/>
      <c r="H50" s="1"/>
      <c r="I50" s="1"/>
      <c r="J50" s="1"/>
      <c r="K50" s="1"/>
      <c r="L50" s="1"/>
      <c r="M50" s="1"/>
      <c r="N50" s="1"/>
      <c r="O50" s="1"/>
    </row>
    <row r="51" spans="1:15" ht="14.25" customHeight="1">
      <c r="A51" s="20"/>
      <c r="B51" s="20"/>
      <c r="C51" s="30"/>
      <c r="D51" s="30"/>
      <c r="E51" s="1"/>
      <c r="F51" s="1"/>
      <c r="G51" s="1"/>
      <c r="H51" s="1"/>
      <c r="I51" s="1"/>
      <c r="J51" s="1"/>
      <c r="K51" s="1"/>
      <c r="L51" s="1"/>
      <c r="M51" s="1"/>
      <c r="N51" s="1"/>
      <c r="O51" s="1"/>
    </row>
    <row r="52" spans="1:15" ht="14.25" customHeight="1">
      <c r="A52" s="20"/>
      <c r="B52" s="32"/>
      <c r="C52" s="33"/>
      <c r="D52" s="33"/>
    </row>
    <row r="53" spans="1:15" ht="14.25" customHeight="1">
      <c r="A53" s="20"/>
      <c r="B53" s="32"/>
      <c r="C53" s="33"/>
      <c r="D53" s="33"/>
    </row>
    <row r="54" spans="1:15" ht="14.25" customHeight="1">
      <c r="A54" s="20"/>
      <c r="B54" s="32"/>
      <c r="C54" s="33"/>
      <c r="D54" s="33"/>
    </row>
    <row r="55" spans="1:15" ht="14.25" customHeight="1">
      <c r="A55" s="20"/>
      <c r="B55" s="32"/>
      <c r="C55" s="33"/>
      <c r="D55" s="33"/>
    </row>
    <row r="56" spans="1:15" ht="14.25" customHeight="1">
      <c r="A56" s="20"/>
      <c r="B56" s="32"/>
      <c r="C56" s="33"/>
      <c r="D56" s="33"/>
    </row>
    <row r="57" spans="1:15" ht="14.25" customHeight="1">
      <c r="A57" s="20"/>
      <c r="B57" s="32"/>
      <c r="C57" s="33"/>
      <c r="D57" s="33"/>
    </row>
    <row r="58" spans="1:15" ht="14.25" customHeight="1">
      <c r="A58" s="20"/>
      <c r="B58" s="32"/>
      <c r="C58" s="33"/>
      <c r="D58" s="33"/>
    </row>
    <row r="59" spans="1:15" ht="14.25" customHeight="1">
      <c r="A59" s="20"/>
      <c r="B59" s="32"/>
      <c r="C59" s="33"/>
      <c r="D59" s="33"/>
    </row>
    <row r="60" spans="1:15" ht="14.25" customHeight="1">
      <c r="A60" s="20"/>
      <c r="B60" s="32"/>
      <c r="C60" s="33"/>
      <c r="D60" s="33"/>
    </row>
    <row r="61" spans="1:15" ht="14.25" customHeight="1">
      <c r="A61" s="20"/>
      <c r="B61" s="32"/>
      <c r="C61" s="33"/>
      <c r="D61" s="33"/>
    </row>
    <row r="62" spans="1:15" ht="14.25" customHeight="1">
      <c r="A62" s="20"/>
      <c r="B62" s="32"/>
      <c r="C62" s="33"/>
      <c r="D62" s="33"/>
    </row>
    <row r="63" spans="1:15" ht="14.25" customHeight="1">
      <c r="A63" s="20"/>
      <c r="B63" s="32"/>
      <c r="C63" s="33"/>
      <c r="D63" s="33"/>
    </row>
    <row r="64" spans="1:15" ht="14.25" customHeight="1">
      <c r="A64" s="20"/>
      <c r="B64" s="32"/>
      <c r="C64" s="33"/>
      <c r="D64" s="33"/>
    </row>
    <row r="65" spans="1:4" ht="14.25" customHeight="1">
      <c r="A65" s="20"/>
      <c r="B65" s="32"/>
      <c r="C65" s="33"/>
      <c r="D65" s="33"/>
    </row>
    <row r="66" spans="1:4" ht="14.25" customHeight="1">
      <c r="A66" s="20"/>
      <c r="B66" s="32"/>
      <c r="C66" s="33"/>
      <c r="D66" s="33"/>
    </row>
    <row r="67" spans="1:4" ht="14.25" customHeight="1">
      <c r="A67" s="20"/>
      <c r="B67" s="32"/>
      <c r="C67" s="33"/>
      <c r="D67" s="33"/>
    </row>
    <row r="68" spans="1:4" ht="14.25" customHeight="1">
      <c r="A68" s="20"/>
      <c r="B68" s="32"/>
      <c r="C68" s="33"/>
      <c r="D68" s="33"/>
    </row>
    <row r="69" spans="1:4" ht="14.25" customHeight="1">
      <c r="A69" s="20"/>
      <c r="B69" s="32"/>
      <c r="C69" s="33"/>
      <c r="D69" s="33"/>
    </row>
    <row r="70" spans="1:4" ht="14.25" customHeight="1">
      <c r="A70" s="20"/>
      <c r="B70" s="32"/>
      <c r="C70" s="33"/>
      <c r="D70" s="33"/>
    </row>
    <row r="71" spans="1:4" ht="14.25" customHeight="1">
      <c r="A71" s="20"/>
      <c r="B71" s="32"/>
      <c r="C71" s="33"/>
      <c r="D71" s="33"/>
    </row>
    <row r="72" spans="1:4" ht="14.25" customHeight="1">
      <c r="A72" s="20"/>
      <c r="B72" s="32"/>
      <c r="C72" s="33"/>
      <c r="D72" s="33"/>
    </row>
    <row r="73" spans="1:4" ht="14.25" customHeight="1">
      <c r="A73" s="20"/>
      <c r="B73" s="32"/>
      <c r="C73" s="33"/>
      <c r="D73" s="33"/>
    </row>
    <row r="74" spans="1:4" ht="14.25" customHeight="1">
      <c r="A74" s="20"/>
      <c r="B74" s="32"/>
      <c r="C74" s="33"/>
      <c r="D74" s="33"/>
    </row>
    <row r="75" spans="1:4" ht="14.25" customHeight="1">
      <c r="A75" s="20"/>
      <c r="B75" s="32"/>
      <c r="C75" s="33"/>
      <c r="D75" s="33"/>
    </row>
    <row r="76" spans="1:4" ht="14.25" customHeight="1">
      <c r="A76" s="20"/>
      <c r="B76" s="32"/>
      <c r="C76" s="33"/>
      <c r="D76" s="33"/>
    </row>
    <row r="77" spans="1:4" ht="14.25" customHeight="1">
      <c r="A77" s="20"/>
      <c r="B77" s="32"/>
      <c r="C77" s="33"/>
      <c r="D77" s="33"/>
    </row>
    <row r="78" spans="1:4" ht="14.25" customHeight="1">
      <c r="A78" s="20"/>
      <c r="B78" s="32"/>
      <c r="C78" s="33"/>
      <c r="D78" s="33"/>
    </row>
    <row r="79" spans="1:4" ht="14.25" customHeight="1">
      <c r="A79" s="20"/>
      <c r="B79" s="32"/>
      <c r="C79" s="33"/>
      <c r="D79" s="33"/>
    </row>
    <row r="80" spans="1:4" ht="14.25" customHeight="1">
      <c r="A80" s="20"/>
      <c r="B80" s="32"/>
      <c r="C80" s="33"/>
      <c r="D80" s="33"/>
    </row>
    <row r="81" spans="1:4" ht="14.25" customHeight="1">
      <c r="A81" s="20"/>
      <c r="B81" s="32"/>
      <c r="C81" s="33"/>
      <c r="D81" s="33"/>
    </row>
    <row r="82" spans="1:4" ht="14.25" customHeight="1">
      <c r="A82" s="20"/>
      <c r="B82" s="32"/>
      <c r="C82" s="33"/>
      <c r="D82" s="33"/>
    </row>
    <row r="83" spans="1:4" ht="14.25" customHeight="1">
      <c r="A83" s="20"/>
      <c r="B83" s="32"/>
      <c r="C83" s="33"/>
      <c r="D83" s="33"/>
    </row>
    <row r="84" spans="1:4" ht="14.25" customHeight="1">
      <c r="A84" s="20"/>
      <c r="B84" s="32"/>
      <c r="C84" s="33"/>
      <c r="D84" s="33"/>
    </row>
    <row r="85" spans="1:4" ht="14.25" customHeight="1">
      <c r="A85" s="20"/>
      <c r="B85" s="32"/>
      <c r="C85" s="33"/>
      <c r="D85" s="33"/>
    </row>
    <row r="86" spans="1:4" ht="14.25" customHeight="1">
      <c r="A86" s="20"/>
      <c r="B86" s="32"/>
      <c r="C86" s="33"/>
      <c r="D86" s="33"/>
    </row>
    <row r="87" spans="1:4" ht="14.25" customHeight="1">
      <c r="A87" s="20"/>
      <c r="B87" s="32"/>
      <c r="C87" s="33"/>
      <c r="D87" s="33"/>
    </row>
    <row r="88" spans="1:4" ht="14.25" customHeight="1">
      <c r="A88" s="20"/>
      <c r="B88" s="32"/>
      <c r="C88" s="33"/>
      <c r="D88" s="33"/>
    </row>
    <row r="89" spans="1:4" ht="14.25" customHeight="1">
      <c r="A89" s="20"/>
      <c r="B89" s="32"/>
      <c r="C89" s="33"/>
      <c r="D89" s="33"/>
    </row>
    <row r="90" spans="1:4" ht="14.25" customHeight="1">
      <c r="A90" s="20"/>
      <c r="B90" s="32"/>
      <c r="C90" s="33"/>
      <c r="D90" s="33"/>
    </row>
    <row r="91" spans="1:4" ht="14.25" customHeight="1">
      <c r="A91" s="20"/>
      <c r="B91" s="32"/>
      <c r="C91" s="33"/>
      <c r="D91" s="33"/>
    </row>
    <row r="92" spans="1:4" ht="14.25" customHeight="1">
      <c r="A92" s="20"/>
      <c r="B92" s="32"/>
      <c r="C92" s="33"/>
      <c r="D92" s="33"/>
    </row>
    <row r="93" spans="1:4" ht="14.25" customHeight="1">
      <c r="A93" s="20"/>
      <c r="B93" s="32"/>
      <c r="C93" s="33"/>
      <c r="D93" s="33"/>
    </row>
    <row r="94" spans="1:4" ht="14.25" customHeight="1">
      <c r="A94" s="20"/>
      <c r="B94" s="32"/>
      <c r="C94" s="33"/>
      <c r="D94" s="33"/>
    </row>
    <row r="95" spans="1:4" ht="14.25" customHeight="1">
      <c r="A95" s="20"/>
      <c r="B95" s="32"/>
      <c r="C95" s="33"/>
      <c r="D95" s="33"/>
    </row>
    <row r="96" spans="1:4" ht="14.25" customHeight="1">
      <c r="A96" s="20"/>
      <c r="B96" s="32"/>
      <c r="C96" s="33"/>
      <c r="D96" s="33"/>
    </row>
    <row r="97" spans="1:4" ht="14.25" customHeight="1">
      <c r="A97" s="20"/>
      <c r="B97" s="32"/>
      <c r="C97" s="33"/>
      <c r="D97" s="33"/>
    </row>
    <row r="98" spans="1:4" ht="14.25" customHeight="1">
      <c r="A98" s="20"/>
      <c r="B98" s="32"/>
      <c r="C98" s="33"/>
      <c r="D98" s="33"/>
    </row>
    <row r="99" spans="1:4" ht="14.25" customHeight="1">
      <c r="A99" s="20"/>
      <c r="B99" s="32"/>
      <c r="C99" s="33"/>
      <c r="D99" s="33"/>
    </row>
    <row r="100" spans="1:4" ht="14.25" customHeight="1">
      <c r="A100" s="20"/>
      <c r="B100" s="32"/>
      <c r="C100" s="33"/>
      <c r="D100" s="33"/>
    </row>
    <row r="101" spans="1:4" ht="14.25" customHeight="1">
      <c r="A101" s="20"/>
      <c r="B101" s="32"/>
      <c r="C101" s="33"/>
      <c r="D101" s="33"/>
    </row>
    <row r="102" spans="1:4" ht="14.25" customHeight="1">
      <c r="A102" s="20"/>
      <c r="B102" s="32"/>
      <c r="C102" s="33"/>
      <c r="D102" s="33"/>
    </row>
    <row r="103" spans="1:4" ht="14.25" customHeight="1">
      <c r="A103" s="20"/>
      <c r="B103" s="32"/>
      <c r="C103" s="33"/>
      <c r="D103" s="33"/>
    </row>
    <row r="104" spans="1:4" ht="14.25" customHeight="1">
      <c r="A104" s="20"/>
      <c r="B104" s="32"/>
      <c r="C104" s="33"/>
      <c r="D104" s="33"/>
    </row>
    <row r="105" spans="1:4" ht="14.25" customHeight="1">
      <c r="A105" s="20"/>
      <c r="B105" s="32"/>
      <c r="C105" s="33"/>
      <c r="D105" s="33"/>
    </row>
    <row r="106" spans="1:4" ht="14.25" customHeight="1">
      <c r="A106" s="20"/>
      <c r="B106" s="32"/>
      <c r="C106" s="33"/>
      <c r="D106" s="33"/>
    </row>
    <row r="107" spans="1:4" ht="14.25" customHeight="1">
      <c r="A107" s="20"/>
      <c r="B107" s="32"/>
      <c r="C107" s="33"/>
      <c r="D107" s="33"/>
    </row>
    <row r="108" spans="1:4" ht="14.25" customHeight="1">
      <c r="A108" s="20"/>
      <c r="B108" s="32"/>
      <c r="C108" s="33"/>
      <c r="D108" s="33"/>
    </row>
    <row r="109" spans="1:4" ht="14.25" customHeight="1">
      <c r="A109" s="20"/>
      <c r="B109" s="32"/>
      <c r="C109" s="33"/>
      <c r="D109" s="33"/>
    </row>
    <row r="110" spans="1:4" ht="14.25" customHeight="1">
      <c r="A110" s="20"/>
      <c r="B110" s="32"/>
      <c r="C110" s="33"/>
      <c r="D110" s="33"/>
    </row>
    <row r="111" spans="1:4" ht="14.25" customHeight="1">
      <c r="A111" s="20"/>
      <c r="B111" s="32"/>
      <c r="C111" s="33"/>
      <c r="D111" s="33"/>
    </row>
    <row r="112" spans="1:4" ht="14.25" customHeight="1">
      <c r="A112" s="20"/>
      <c r="B112" s="32"/>
      <c r="C112" s="33"/>
      <c r="D112" s="33"/>
    </row>
    <row r="113" spans="1:4" ht="14.25" customHeight="1">
      <c r="A113" s="20"/>
      <c r="B113" s="32"/>
      <c r="C113" s="33"/>
      <c r="D113" s="33"/>
    </row>
    <row r="114" spans="1:4" ht="14.25" customHeight="1">
      <c r="A114" s="20"/>
      <c r="B114" s="32"/>
      <c r="C114" s="33"/>
      <c r="D114" s="33"/>
    </row>
    <row r="115" spans="1:4" ht="14.25" customHeight="1">
      <c r="A115" s="20"/>
      <c r="B115" s="32"/>
      <c r="C115" s="33"/>
      <c r="D115" s="33"/>
    </row>
    <row r="116" spans="1:4" ht="14.25" customHeight="1">
      <c r="A116" s="20"/>
      <c r="B116" s="32"/>
      <c r="C116" s="33"/>
      <c r="D116" s="33"/>
    </row>
    <row r="117" spans="1:4" ht="14.25" customHeight="1">
      <c r="A117" s="20"/>
      <c r="B117" s="32"/>
      <c r="C117" s="33"/>
      <c r="D117" s="33"/>
    </row>
    <row r="118" spans="1:4" ht="14.25" customHeight="1">
      <c r="A118" s="20"/>
      <c r="B118" s="32"/>
      <c r="C118" s="33"/>
      <c r="D118" s="33"/>
    </row>
    <row r="119" spans="1:4" ht="14.25" customHeight="1">
      <c r="A119" s="20"/>
      <c r="B119" s="32"/>
      <c r="C119" s="33"/>
      <c r="D119" s="33"/>
    </row>
    <row r="120" spans="1:4" ht="14.25" customHeight="1">
      <c r="A120" s="20"/>
      <c r="B120" s="32"/>
      <c r="C120" s="33"/>
      <c r="D120" s="33"/>
    </row>
    <row r="121" spans="1:4" ht="14.25" customHeight="1">
      <c r="A121" s="20"/>
      <c r="B121" s="32"/>
      <c r="C121" s="33"/>
      <c r="D121" s="33"/>
    </row>
    <row r="122" spans="1:4" ht="14.25" customHeight="1">
      <c r="A122" s="20"/>
      <c r="B122" s="32"/>
      <c r="C122" s="33"/>
      <c r="D122" s="33"/>
    </row>
    <row r="123" spans="1:4" ht="14.25" customHeight="1">
      <c r="A123" s="20"/>
      <c r="B123" s="32"/>
      <c r="C123" s="33"/>
      <c r="D123" s="33"/>
    </row>
    <row r="124" spans="1:4" ht="14.25" customHeight="1">
      <c r="A124" s="20"/>
      <c r="B124" s="32"/>
      <c r="C124" s="33"/>
      <c r="D124" s="33"/>
    </row>
    <row r="125" spans="1:4" ht="14.25" customHeight="1">
      <c r="A125" s="20"/>
      <c r="B125" s="32"/>
      <c r="C125" s="33"/>
      <c r="D125" s="33"/>
    </row>
    <row r="126" spans="1:4" ht="14.25" customHeight="1">
      <c r="A126" s="20"/>
      <c r="B126" s="32"/>
      <c r="C126" s="33"/>
      <c r="D126" s="33"/>
    </row>
    <row r="127" spans="1:4" ht="14.25" customHeight="1">
      <c r="A127" s="20"/>
      <c r="B127" s="32"/>
      <c r="C127" s="33"/>
      <c r="D127" s="33"/>
    </row>
    <row r="128" spans="1:4" ht="14.25" customHeight="1">
      <c r="A128" s="20"/>
      <c r="B128" s="32"/>
      <c r="C128" s="33"/>
      <c r="D128" s="33"/>
    </row>
    <row r="129" spans="1:4" ht="14.25" customHeight="1">
      <c r="A129" s="20"/>
      <c r="B129" s="32"/>
      <c r="C129" s="33"/>
      <c r="D129" s="33"/>
    </row>
    <row r="130" spans="1:4" ht="14.25" customHeight="1">
      <c r="A130" s="20"/>
      <c r="B130" s="32"/>
      <c r="C130" s="33"/>
      <c r="D130" s="33"/>
    </row>
    <row r="131" spans="1:4" ht="14.25" customHeight="1">
      <c r="A131" s="20"/>
      <c r="B131" s="32"/>
      <c r="C131" s="33"/>
      <c r="D131" s="33"/>
    </row>
    <row r="132" spans="1:4" ht="14.25" customHeight="1">
      <c r="A132" s="20"/>
      <c r="B132" s="32"/>
      <c r="C132" s="33"/>
      <c r="D132" s="33"/>
    </row>
    <row r="133" spans="1:4" ht="14.25" customHeight="1">
      <c r="A133" s="20"/>
      <c r="B133" s="32"/>
      <c r="C133" s="33"/>
      <c r="D133" s="33"/>
    </row>
    <row r="134" spans="1:4" ht="14.25" customHeight="1">
      <c r="A134" s="20"/>
      <c r="B134" s="32"/>
      <c r="C134" s="33"/>
      <c r="D134" s="33"/>
    </row>
    <row r="135" spans="1:4" ht="14.25" customHeight="1">
      <c r="A135" s="20"/>
      <c r="B135" s="32"/>
      <c r="C135" s="33"/>
      <c r="D135" s="33"/>
    </row>
    <row r="136" spans="1:4" ht="14.25" customHeight="1">
      <c r="A136" s="20"/>
      <c r="B136" s="32"/>
      <c r="C136" s="33"/>
      <c r="D136" s="33"/>
    </row>
    <row r="137" spans="1:4" ht="14.25" customHeight="1">
      <c r="A137" s="20"/>
      <c r="B137" s="32"/>
      <c r="C137" s="33"/>
      <c r="D137" s="33"/>
    </row>
    <row r="138" spans="1:4" ht="14.25" customHeight="1">
      <c r="A138" s="20"/>
      <c r="B138" s="32"/>
      <c r="C138" s="33"/>
      <c r="D138" s="33"/>
    </row>
    <row r="139" spans="1:4" ht="14.25" customHeight="1">
      <c r="A139" s="20"/>
      <c r="B139" s="32"/>
      <c r="C139" s="33"/>
      <c r="D139" s="33"/>
    </row>
    <row r="140" spans="1:4" ht="14.25" customHeight="1">
      <c r="A140" s="20"/>
      <c r="B140" s="32"/>
      <c r="C140" s="33"/>
      <c r="D140" s="33"/>
    </row>
    <row r="141" spans="1:4" ht="14.25" customHeight="1">
      <c r="A141" s="20"/>
      <c r="B141" s="32"/>
      <c r="C141" s="33"/>
      <c r="D141" s="33"/>
    </row>
    <row r="142" spans="1:4" ht="14.25" customHeight="1">
      <c r="A142" s="20"/>
      <c r="B142" s="32"/>
      <c r="C142" s="33"/>
      <c r="D142" s="33"/>
    </row>
    <row r="143" spans="1:4" ht="14.25" customHeight="1">
      <c r="A143" s="20"/>
      <c r="B143" s="32"/>
      <c r="C143" s="33"/>
      <c r="D143" s="33"/>
    </row>
    <row r="144" spans="1:4" ht="14.25" customHeight="1">
      <c r="A144" s="20"/>
      <c r="B144" s="32"/>
      <c r="C144" s="33"/>
      <c r="D144" s="33"/>
    </row>
    <row r="145" spans="1:4" ht="14.25" customHeight="1">
      <c r="A145" s="20"/>
      <c r="B145" s="32"/>
      <c r="C145" s="33"/>
      <c r="D145" s="33"/>
    </row>
    <row r="146" spans="1:4" ht="14.25" customHeight="1">
      <c r="A146" s="20"/>
      <c r="B146" s="32"/>
      <c r="C146" s="33"/>
      <c r="D146" s="33"/>
    </row>
    <row r="147" spans="1:4" ht="14.25" customHeight="1">
      <c r="A147" s="20"/>
      <c r="B147" s="32"/>
      <c r="C147" s="33"/>
      <c r="D147" s="33"/>
    </row>
    <row r="148" spans="1:4" ht="14.25" customHeight="1">
      <c r="A148" s="20"/>
      <c r="B148" s="32"/>
      <c r="C148" s="33"/>
      <c r="D148" s="33"/>
    </row>
    <row r="149" spans="1:4" ht="14.25" customHeight="1">
      <c r="A149" s="20"/>
      <c r="B149" s="32"/>
      <c r="C149" s="33"/>
      <c r="D149" s="33"/>
    </row>
    <row r="150" spans="1:4" ht="14.25" customHeight="1">
      <c r="A150" s="20"/>
      <c r="B150" s="32"/>
      <c r="C150" s="33"/>
      <c r="D150" s="33"/>
    </row>
    <row r="151" spans="1:4" ht="14.25" customHeight="1">
      <c r="A151" s="20"/>
      <c r="B151" s="32"/>
      <c r="C151" s="33"/>
      <c r="D151" s="33"/>
    </row>
    <row r="152" spans="1:4" ht="14.25" customHeight="1">
      <c r="A152" s="20"/>
      <c r="B152" s="32"/>
      <c r="C152" s="33"/>
      <c r="D152" s="33"/>
    </row>
    <row r="153" spans="1:4" ht="14.25" customHeight="1">
      <c r="A153" s="20"/>
      <c r="B153" s="32"/>
      <c r="C153" s="33"/>
      <c r="D153" s="33"/>
    </row>
    <row r="154" spans="1:4" ht="14.25" customHeight="1">
      <c r="A154" s="20"/>
      <c r="B154" s="32"/>
      <c r="C154" s="33"/>
      <c r="D154" s="33"/>
    </row>
    <row r="155" spans="1:4" ht="14.25" customHeight="1">
      <c r="A155" s="20"/>
      <c r="B155" s="32"/>
      <c r="C155" s="33"/>
      <c r="D155" s="33"/>
    </row>
    <row r="156" spans="1:4" ht="14.25" customHeight="1">
      <c r="A156" s="20"/>
      <c r="B156" s="32"/>
      <c r="C156" s="33"/>
      <c r="D156" s="33"/>
    </row>
    <row r="157" spans="1:4" ht="14.25" customHeight="1">
      <c r="A157" s="20"/>
      <c r="B157" s="32"/>
      <c r="C157" s="33"/>
      <c r="D157" s="33"/>
    </row>
    <row r="158" spans="1:4" ht="14.25" customHeight="1">
      <c r="A158" s="20"/>
      <c r="B158" s="32"/>
      <c r="C158" s="33"/>
      <c r="D158" s="33"/>
    </row>
    <row r="159" spans="1:4" ht="14.25" customHeight="1">
      <c r="A159" s="20"/>
      <c r="B159" s="32"/>
      <c r="C159" s="33"/>
      <c r="D159" s="33"/>
    </row>
    <row r="160" spans="1:4" ht="14.25" customHeight="1">
      <c r="A160" s="20"/>
      <c r="B160" s="32"/>
      <c r="C160" s="33"/>
      <c r="D160" s="33"/>
    </row>
    <row r="161" spans="1:4" ht="14.25" customHeight="1">
      <c r="A161" s="20"/>
      <c r="B161" s="32"/>
      <c r="C161" s="33"/>
      <c r="D161" s="33"/>
    </row>
    <row r="162" spans="1:4" ht="14.25" customHeight="1">
      <c r="A162" s="20"/>
      <c r="B162" s="32"/>
      <c r="C162" s="33"/>
      <c r="D162" s="33"/>
    </row>
    <row r="163" spans="1:4" ht="14.25" customHeight="1">
      <c r="A163" s="20"/>
      <c r="B163" s="32"/>
      <c r="C163" s="33"/>
      <c r="D163" s="33"/>
    </row>
    <row r="164" spans="1:4" ht="14.25" customHeight="1">
      <c r="A164" s="20"/>
      <c r="B164" s="32"/>
      <c r="C164" s="33"/>
      <c r="D164" s="33"/>
    </row>
    <row r="165" spans="1:4" ht="14.25" customHeight="1">
      <c r="A165" s="20"/>
      <c r="B165" s="32"/>
      <c r="C165" s="33"/>
      <c r="D165" s="33"/>
    </row>
    <row r="166" spans="1:4" ht="14.25" customHeight="1">
      <c r="A166" s="20"/>
      <c r="B166" s="32"/>
      <c r="C166" s="33"/>
      <c r="D166" s="33"/>
    </row>
    <row r="167" spans="1:4" ht="14.25" customHeight="1">
      <c r="A167" s="20"/>
      <c r="B167" s="32"/>
      <c r="C167" s="33"/>
      <c r="D167" s="33"/>
    </row>
    <row r="168" spans="1:4" ht="14.25" customHeight="1">
      <c r="A168" s="20"/>
      <c r="B168" s="32"/>
      <c r="C168" s="33"/>
      <c r="D168" s="33"/>
    </row>
    <row r="169" spans="1:4" ht="14.25" customHeight="1">
      <c r="A169" s="20"/>
      <c r="B169" s="32"/>
      <c r="C169" s="33"/>
      <c r="D169" s="33"/>
    </row>
    <row r="170" spans="1:4" ht="14.25" customHeight="1">
      <c r="A170" s="20"/>
      <c r="B170" s="32"/>
      <c r="C170" s="33"/>
      <c r="D170" s="33"/>
    </row>
    <row r="171" spans="1:4" ht="14.25" customHeight="1">
      <c r="A171" s="20"/>
      <c r="B171" s="32"/>
      <c r="C171" s="33"/>
      <c r="D171" s="33"/>
    </row>
    <row r="172" spans="1:4" ht="14.25" customHeight="1">
      <c r="A172" s="20"/>
      <c r="B172" s="32"/>
      <c r="C172" s="33"/>
      <c r="D172" s="33"/>
    </row>
    <row r="173" spans="1:4" ht="14.25" customHeight="1">
      <c r="A173" s="20"/>
      <c r="B173" s="32"/>
      <c r="C173" s="33"/>
      <c r="D173" s="33"/>
    </row>
    <row r="174" spans="1:4" ht="14.25" customHeight="1">
      <c r="A174" s="20"/>
      <c r="B174" s="32"/>
      <c r="C174" s="33"/>
      <c r="D174" s="33"/>
    </row>
    <row r="175" spans="1:4" ht="14.25" customHeight="1">
      <c r="A175" s="20"/>
      <c r="B175" s="32"/>
      <c r="C175" s="33"/>
      <c r="D175" s="33"/>
    </row>
    <row r="176" spans="1:4" ht="14.25" customHeight="1">
      <c r="A176" s="20"/>
      <c r="B176" s="32"/>
      <c r="C176" s="33"/>
      <c r="D176" s="33"/>
    </row>
    <row r="177" spans="1:4" ht="14.25" customHeight="1">
      <c r="A177" s="20"/>
      <c r="B177" s="32"/>
      <c r="C177" s="33"/>
      <c r="D177" s="33"/>
    </row>
    <row r="178" spans="1:4" ht="14.25" customHeight="1">
      <c r="A178" s="20"/>
      <c r="B178" s="32"/>
      <c r="C178" s="33"/>
      <c r="D178" s="33"/>
    </row>
    <row r="179" spans="1:4" ht="14.25" customHeight="1">
      <c r="A179" s="20"/>
      <c r="B179" s="32"/>
      <c r="C179" s="33"/>
      <c r="D179" s="33"/>
    </row>
    <row r="180" spans="1:4" ht="14.25" customHeight="1">
      <c r="A180" s="20"/>
      <c r="B180" s="32"/>
      <c r="C180" s="33"/>
      <c r="D180" s="33"/>
    </row>
    <row r="181" spans="1:4" ht="14.25" customHeight="1">
      <c r="A181" s="20"/>
      <c r="B181" s="32"/>
      <c r="C181" s="33"/>
      <c r="D181" s="33"/>
    </row>
    <row r="182" spans="1:4" ht="14.25" customHeight="1">
      <c r="A182" s="20"/>
      <c r="B182" s="32"/>
      <c r="C182" s="33"/>
      <c r="D182" s="33"/>
    </row>
    <row r="183" spans="1:4" ht="14.25" customHeight="1">
      <c r="A183" s="20"/>
      <c r="B183" s="32"/>
      <c r="C183" s="33"/>
      <c r="D183" s="33"/>
    </row>
    <row r="184" spans="1:4" ht="14.25" customHeight="1">
      <c r="A184" s="20"/>
      <c r="B184" s="32"/>
      <c r="C184" s="33"/>
      <c r="D184" s="33"/>
    </row>
    <row r="185" spans="1:4" ht="14.25" customHeight="1">
      <c r="A185" s="20"/>
      <c r="B185" s="32"/>
      <c r="C185" s="33"/>
      <c r="D185" s="33"/>
    </row>
    <row r="186" spans="1:4" ht="14.25" customHeight="1">
      <c r="A186" s="20"/>
      <c r="B186" s="32"/>
      <c r="C186" s="33"/>
      <c r="D186" s="33"/>
    </row>
    <row r="187" spans="1:4" ht="14.25" customHeight="1">
      <c r="A187" s="20"/>
      <c r="B187" s="32"/>
      <c r="C187" s="33"/>
      <c r="D187" s="33"/>
    </row>
    <row r="188" spans="1:4" ht="14.25" customHeight="1">
      <c r="A188" s="20"/>
      <c r="B188" s="32"/>
      <c r="C188" s="33"/>
      <c r="D188" s="33"/>
    </row>
    <row r="189" spans="1:4" ht="14.25" customHeight="1">
      <c r="A189" s="20"/>
      <c r="B189" s="32"/>
      <c r="C189" s="33"/>
      <c r="D189" s="33"/>
    </row>
    <row r="190" spans="1:4" ht="14.25" customHeight="1">
      <c r="A190" s="20"/>
      <c r="B190" s="32"/>
      <c r="C190" s="33"/>
      <c r="D190" s="33"/>
    </row>
    <row r="191" spans="1:4" ht="14.25" customHeight="1">
      <c r="A191" s="20"/>
      <c r="B191" s="32"/>
      <c r="C191" s="33"/>
      <c r="D191" s="33"/>
    </row>
    <row r="192" spans="1:4" ht="14.25" customHeight="1">
      <c r="A192" s="20"/>
      <c r="B192" s="32"/>
      <c r="C192" s="33"/>
      <c r="D192" s="33"/>
    </row>
    <row r="193" spans="1:4" ht="14.25" customHeight="1">
      <c r="A193" s="20"/>
      <c r="B193" s="32"/>
      <c r="C193" s="33"/>
      <c r="D193" s="33"/>
    </row>
    <row r="194" spans="1:4" ht="14.25" customHeight="1">
      <c r="A194" s="20"/>
      <c r="B194" s="32"/>
      <c r="C194" s="33"/>
      <c r="D194" s="33"/>
    </row>
    <row r="195" spans="1:4" ht="14.25" customHeight="1">
      <c r="A195" s="20"/>
      <c r="B195" s="32"/>
      <c r="C195" s="33"/>
      <c r="D195" s="33"/>
    </row>
    <row r="196" spans="1:4" ht="14.25" customHeight="1">
      <c r="A196" s="20"/>
      <c r="B196" s="32"/>
      <c r="C196" s="33"/>
      <c r="D196" s="33"/>
    </row>
    <row r="197" spans="1:4" ht="14.25" customHeight="1">
      <c r="A197" s="20"/>
      <c r="B197" s="32"/>
      <c r="C197" s="33"/>
      <c r="D197" s="33"/>
    </row>
    <row r="198" spans="1:4" ht="14.25" customHeight="1">
      <c r="A198" s="20"/>
      <c r="B198" s="32"/>
      <c r="C198" s="33"/>
      <c r="D198" s="33"/>
    </row>
    <row r="199" spans="1:4" ht="14.25" customHeight="1">
      <c r="A199" s="20"/>
      <c r="B199" s="32"/>
      <c r="C199" s="33"/>
      <c r="D199" s="33"/>
    </row>
    <row r="200" spans="1:4" ht="14.25" customHeight="1">
      <c r="A200" s="20"/>
      <c r="B200" s="32"/>
      <c r="C200" s="33"/>
      <c r="D200" s="33"/>
    </row>
    <row r="201" spans="1:4" ht="14.25" customHeight="1">
      <c r="A201" s="20"/>
      <c r="B201" s="32"/>
      <c r="C201" s="33"/>
      <c r="D201" s="33"/>
    </row>
    <row r="202" spans="1:4" ht="14.25" customHeight="1">
      <c r="A202" s="20"/>
      <c r="B202" s="32"/>
      <c r="C202" s="33"/>
      <c r="D202" s="33"/>
    </row>
    <row r="203" spans="1:4" ht="14.25" customHeight="1">
      <c r="A203" s="20"/>
      <c r="B203" s="32"/>
      <c r="C203" s="33"/>
      <c r="D203" s="33"/>
    </row>
    <row r="204" spans="1:4" ht="14.25" customHeight="1">
      <c r="A204" s="20"/>
      <c r="B204" s="32"/>
      <c r="C204" s="33"/>
      <c r="D204" s="33"/>
    </row>
    <row r="205" spans="1:4" ht="14.25" customHeight="1">
      <c r="A205" s="20"/>
      <c r="B205" s="32"/>
      <c r="C205" s="33"/>
      <c r="D205" s="33"/>
    </row>
    <row r="206" spans="1:4" ht="14.25" customHeight="1">
      <c r="A206" s="20"/>
      <c r="B206" s="32"/>
      <c r="C206" s="33"/>
      <c r="D206" s="33"/>
    </row>
    <row r="207" spans="1:4" ht="14.25" customHeight="1">
      <c r="A207" s="20"/>
      <c r="B207" s="32"/>
      <c r="C207" s="33"/>
      <c r="D207" s="33"/>
    </row>
    <row r="208" spans="1:4" ht="14.25" customHeight="1">
      <c r="A208" s="1"/>
      <c r="B208" s="32"/>
      <c r="C208" s="32"/>
      <c r="D208" s="32"/>
    </row>
    <row r="209" spans="1:8" ht="14.25" customHeight="1">
      <c r="A209" s="1"/>
      <c r="B209" s="34" t="s">
        <v>96</v>
      </c>
      <c r="C209" s="34" t="s">
        <v>97</v>
      </c>
      <c r="D209" s="35" t="s">
        <v>96</v>
      </c>
      <c r="E209" s="35" t="s">
        <v>97</v>
      </c>
    </row>
    <row r="210" spans="1:8" ht="14.25" customHeight="1">
      <c r="A210" s="1"/>
      <c r="B210" s="36" t="s">
        <v>98</v>
      </c>
      <c r="C210" s="36" t="s">
        <v>99</v>
      </c>
      <c r="D210" s="35" t="s">
        <v>98</v>
      </c>
      <c r="F210" s="35" t="str">
        <f t="shared" ref="F210:F221" si="0">IF(NOT(ISBLANK(D210)),D210,IF(NOT(ISBLANK(E210)),"     "&amp;E210,FALSE))</f>
        <v>Afectación Económica o presupuestal</v>
      </c>
      <c r="G210" s="35" t="s">
        <v>98</v>
      </c>
      <c r="H210" s="35" t="str">
        <f ca="1">IF(NOT(ISERROR(MATCH(G210,ANCHORARRAY(B221),0))),F223&amp;"Por favor no seleccionar los criterios de impacto",G210)</f>
        <v>Afectación Económica o presupuestal</v>
      </c>
    </row>
    <row r="211" spans="1:8" ht="14.25" customHeight="1">
      <c r="A211" s="1"/>
      <c r="B211" s="36" t="s">
        <v>98</v>
      </c>
      <c r="C211" s="36" t="s">
        <v>70</v>
      </c>
      <c r="E211" s="35" t="s">
        <v>99</v>
      </c>
      <c r="F211" s="35" t="str">
        <f t="shared" si="0"/>
        <v xml:space="preserve">     Afectación menor a 10 SMLMV .</v>
      </c>
    </row>
    <row r="212" spans="1:8" ht="14.25" customHeight="1">
      <c r="A212" s="1"/>
      <c r="B212" s="36" t="s">
        <v>98</v>
      </c>
      <c r="C212" s="36" t="s">
        <v>74</v>
      </c>
      <c r="E212" s="35" t="s">
        <v>70</v>
      </c>
      <c r="F212" s="35" t="str">
        <f t="shared" si="0"/>
        <v xml:space="preserve">     Entre 10 y 50 SMLMV </v>
      </c>
    </row>
    <row r="213" spans="1:8" ht="14.25" customHeight="1">
      <c r="A213" s="1"/>
      <c r="B213" s="36" t="s">
        <v>98</v>
      </c>
      <c r="C213" s="36" t="s">
        <v>78</v>
      </c>
      <c r="E213" s="35" t="s">
        <v>74</v>
      </c>
      <c r="F213" s="35" t="str">
        <f t="shared" si="0"/>
        <v xml:space="preserve">     Entre 50 y 100 SMLMV </v>
      </c>
    </row>
    <row r="214" spans="1:8" ht="14.25" customHeight="1">
      <c r="A214" s="1"/>
      <c r="B214" s="36" t="s">
        <v>98</v>
      </c>
      <c r="C214" s="36" t="s">
        <v>82</v>
      </c>
      <c r="E214" s="35" t="s">
        <v>78</v>
      </c>
      <c r="F214" s="35" t="str">
        <f t="shared" si="0"/>
        <v xml:space="preserve">     Entre 100 y 500 SMLMV </v>
      </c>
    </row>
    <row r="215" spans="1:8" ht="14.25" customHeight="1">
      <c r="A215" s="1"/>
      <c r="B215" s="36" t="s">
        <v>63</v>
      </c>
      <c r="C215" s="36" t="s">
        <v>67</v>
      </c>
      <c r="E215" s="35" t="s">
        <v>82</v>
      </c>
      <c r="F215" s="35" t="str">
        <f t="shared" si="0"/>
        <v xml:space="preserve">     Mayor a 500 SMLMV </v>
      </c>
    </row>
    <row r="216" spans="1:8" ht="14.25" customHeight="1">
      <c r="A216" s="1"/>
      <c r="B216" s="36" t="s">
        <v>63</v>
      </c>
      <c r="C216" s="36" t="s">
        <v>71</v>
      </c>
      <c r="D216" s="35" t="s">
        <v>63</v>
      </c>
      <c r="F216" s="35" t="str">
        <f t="shared" si="0"/>
        <v>Pérdida Reputacional</v>
      </c>
    </row>
    <row r="217" spans="1:8" ht="14.25" customHeight="1">
      <c r="A217" s="1"/>
      <c r="B217" s="36" t="s">
        <v>63</v>
      </c>
      <c r="C217" s="36" t="s">
        <v>75</v>
      </c>
      <c r="E217" s="35" t="s">
        <v>67</v>
      </c>
      <c r="F217" s="35" t="str">
        <f t="shared" si="0"/>
        <v xml:space="preserve">     El riesgo afecta la imagen de alguna área de la organización</v>
      </c>
    </row>
    <row r="218" spans="1:8" ht="14.25" customHeight="1">
      <c r="A218" s="1"/>
      <c r="B218" s="36" t="s">
        <v>63</v>
      </c>
      <c r="C218" s="36" t="s">
        <v>79</v>
      </c>
      <c r="E218" s="35" t="s">
        <v>71</v>
      </c>
      <c r="F218" s="35" t="str">
        <f t="shared" si="0"/>
        <v xml:space="preserve">     El riesgo afecta la imagen de la entidad internamente, de conocimiento general, nivel interno, de junta dircetiva y accionistas y/o de provedores</v>
      </c>
    </row>
    <row r="219" spans="1:8" ht="14.25" customHeight="1">
      <c r="A219" s="1"/>
      <c r="B219" s="36" t="s">
        <v>63</v>
      </c>
      <c r="C219" s="36" t="s">
        <v>83</v>
      </c>
      <c r="E219" s="35" t="s">
        <v>75</v>
      </c>
      <c r="F219" s="35" t="str">
        <f t="shared" si="0"/>
        <v xml:space="preserve">     El riesgo afecta la imagen de la entidad con algunos usuarios de relevancia frente al logro de los objetivos</v>
      </c>
    </row>
    <row r="220" spans="1:8" ht="14.25" customHeight="1">
      <c r="A220" s="1"/>
      <c r="B220" s="37"/>
      <c r="C220" s="37"/>
      <c r="E220" s="35" t="s">
        <v>79</v>
      </c>
      <c r="F220" s="35" t="str">
        <f t="shared" si="0"/>
        <v xml:space="preserve">     El riesgo afecta la imagen de de la entidad con efecto publicitario sostenido a nivel de sector administrativo, nivel departamental o municipal</v>
      </c>
    </row>
    <row r="221" spans="1:8" ht="14.25" customHeight="1">
      <c r="A221" s="1"/>
      <c r="B221" s="37" t="str">
        <f ca="1">IFERROR(__xludf.DUMMYFUNCTION("ARRAY_CONSTRAIN(ARRAYFORMULA(UNIQUE('Tabla Impacto'!$B$209:$B$219)), 3, 1)"),"Criterios")</f>
        <v>Criterios</v>
      </c>
      <c r="C221" s="37"/>
      <c r="E221" s="35" t="s">
        <v>83</v>
      </c>
      <c r="F221" s="35" t="str">
        <f t="shared" si="0"/>
        <v xml:space="preserve">     El riesgo afecta la imagen de la entidad a nivel nacional, con efecto publicitarios sostenible a nivel país</v>
      </c>
    </row>
    <row r="222" spans="1:8" ht="14.25" customHeight="1">
      <c r="A222" s="1"/>
      <c r="B222" s="37" t="str">
        <f ca="1">IFERROR(__xludf.DUMMYFUNCTION("""COMPUTED_VALUE"""),"Afectación Económica o presupuestal")</f>
        <v>Afectación Económica o presupuestal</v>
      </c>
      <c r="C222" s="37"/>
    </row>
    <row r="223" spans="1:8" ht="14.25" customHeight="1">
      <c r="B223" s="37" t="str">
        <f ca="1">IFERROR(__xludf.DUMMYFUNCTION("""COMPUTED_VALUE"""),"Pérdida Reputacional")</f>
        <v>Pérdida Reputacional</v>
      </c>
      <c r="C223" s="37"/>
      <c r="F223" s="38" t="s">
        <v>100</v>
      </c>
    </row>
    <row r="224" spans="1:8" ht="14.25" customHeight="1">
      <c r="B224" s="35"/>
      <c r="C224" s="35"/>
      <c r="F224" s="38" t="s">
        <v>101</v>
      </c>
    </row>
    <row r="225" spans="2:4" ht="14.25" customHeight="1">
      <c r="B225" s="35"/>
      <c r="C225" s="35"/>
    </row>
    <row r="226" spans="2:4" ht="14.25" customHeight="1">
      <c r="B226" s="35"/>
      <c r="C226" s="35"/>
    </row>
    <row r="227" spans="2:4" ht="14.25" customHeight="1">
      <c r="B227" s="35"/>
      <c r="C227" s="35"/>
      <c r="D227" s="35"/>
    </row>
    <row r="228" spans="2:4" ht="14.25" customHeight="1">
      <c r="B228" s="35"/>
      <c r="C228" s="35"/>
      <c r="D228" s="35"/>
    </row>
    <row r="229" spans="2:4" ht="14.25" customHeight="1">
      <c r="B229" s="35"/>
      <c r="C229" s="35"/>
      <c r="D229" s="35"/>
    </row>
    <row r="230" spans="2:4" ht="14.25" customHeight="1">
      <c r="B230" s="35"/>
      <c r="C230" s="35"/>
      <c r="D230" s="35"/>
    </row>
    <row r="231" spans="2:4" ht="14.25" customHeight="1">
      <c r="B231" s="35"/>
      <c r="C231" s="35"/>
      <c r="D231" s="35"/>
    </row>
    <row r="232" spans="2:4" ht="14.25" customHeight="1">
      <c r="B232" s="35"/>
      <c r="C232" s="35"/>
      <c r="D232" s="35"/>
    </row>
    <row r="233" spans="2:4" ht="14.25" customHeight="1"/>
    <row r="234" spans="2:4" ht="14.25" customHeight="1"/>
    <row r="235" spans="2:4" ht="14.25" customHeight="1"/>
    <row r="236" spans="2:4" ht="14.25" customHeight="1"/>
    <row r="237" spans="2:4" ht="14.25" customHeight="1"/>
    <row r="238" spans="2:4" ht="14.25" customHeight="1"/>
    <row r="239" spans="2:4" ht="14.25" customHeight="1"/>
    <row r="240" spans="2:4"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210">
      <formula1>$F$210:$F$221</formula1>
    </dataValidation>
  </dataValidations>
  <pageMargins left="0.7" right="0.7" top="0.75" bottom="0.75" header="0" footer="0"/>
  <pageSetup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J1000"/>
  <sheetViews>
    <sheetView tabSelected="1" workbookViewId="0">
      <selection activeCell="C1" sqref="C1:P1"/>
    </sheetView>
  </sheetViews>
  <sheetFormatPr baseColWidth="10" defaultColWidth="14.42578125" defaultRowHeight="15" customHeight="1"/>
  <cols>
    <col min="1" max="1" width="4" customWidth="1"/>
    <col min="2" max="2" width="14.140625" customWidth="1"/>
    <col min="3" max="3" width="13.140625" customWidth="1"/>
    <col min="4" max="4" width="16.140625" customWidth="1"/>
    <col min="5" max="5" width="30.28515625" customWidth="1"/>
    <col min="6" max="6" width="35" customWidth="1"/>
    <col min="7" max="7" width="51.85546875" customWidth="1"/>
    <col min="8" max="8" width="14.42578125" customWidth="1"/>
    <col min="9" max="9" width="14.28515625" customWidth="1"/>
    <col min="10" max="10" width="12" customWidth="1"/>
    <col min="11" max="11" width="6.28515625" customWidth="1"/>
    <col min="12" max="12" width="21.42578125" customWidth="1"/>
    <col min="13" max="13" width="13.5703125" hidden="1" customWidth="1"/>
    <col min="14" max="14" width="17.5703125" customWidth="1"/>
    <col min="15" max="15" width="6.28515625" customWidth="1"/>
    <col min="16" max="16" width="16" customWidth="1"/>
    <col min="17" max="17" width="5.85546875" customWidth="1"/>
    <col min="18" max="18" width="59.7109375" customWidth="1"/>
    <col min="19" max="19" width="15.140625" customWidth="1"/>
    <col min="20" max="20" width="6.85546875" customWidth="1"/>
    <col min="21" max="21" width="5" customWidth="1"/>
    <col min="22" max="22" width="5.5703125" customWidth="1"/>
    <col min="23" max="23" width="7.140625" customWidth="1"/>
    <col min="24" max="24" width="6.7109375" customWidth="1"/>
    <col min="25" max="25" width="7.5703125" customWidth="1"/>
    <col min="26" max="26" width="36.7109375" customWidth="1"/>
    <col min="27" max="27" width="8.7109375" customWidth="1"/>
    <col min="28" max="28" width="10.42578125" customWidth="1"/>
    <col min="29" max="29" width="9.28515625" customWidth="1"/>
    <col min="30" max="30" width="9.140625" customWidth="1"/>
    <col min="31" max="31" width="8.42578125" customWidth="1"/>
    <col min="32" max="32" width="7.28515625" customWidth="1"/>
    <col min="33" max="33" width="91.5703125" customWidth="1"/>
    <col min="34" max="34" width="18.85546875" customWidth="1"/>
    <col min="35" max="35" width="16.85546875" customWidth="1"/>
    <col min="36" max="36" width="14.85546875" customWidth="1"/>
  </cols>
  <sheetData>
    <row r="1" spans="1:36" ht="26.25" customHeight="1">
      <c r="A1" s="160" t="s">
        <v>102</v>
      </c>
      <c r="B1" s="162"/>
      <c r="C1" s="165" t="s">
        <v>103</v>
      </c>
      <c r="D1" s="161"/>
      <c r="E1" s="161"/>
      <c r="F1" s="161"/>
      <c r="G1" s="161"/>
      <c r="H1" s="161"/>
      <c r="I1" s="161"/>
      <c r="J1" s="161"/>
      <c r="K1" s="161"/>
      <c r="L1" s="161"/>
      <c r="M1" s="161"/>
      <c r="N1" s="161"/>
      <c r="O1" s="161"/>
      <c r="P1" s="162"/>
      <c r="Q1" s="166"/>
      <c r="R1" s="148"/>
      <c r="S1" s="167"/>
      <c r="T1" s="39"/>
      <c r="U1" s="39"/>
      <c r="V1" s="39"/>
      <c r="W1" s="39"/>
      <c r="X1" s="39"/>
      <c r="Y1" s="39"/>
      <c r="Z1" s="39"/>
      <c r="AA1" s="39"/>
      <c r="AB1" s="39"/>
      <c r="AC1" s="39"/>
      <c r="AD1" s="39"/>
      <c r="AE1" s="39"/>
      <c r="AF1" s="39"/>
      <c r="AG1" s="39"/>
      <c r="AH1" s="39"/>
      <c r="AI1" s="39"/>
      <c r="AJ1" s="39"/>
    </row>
    <row r="2" spans="1:36" ht="30" customHeight="1">
      <c r="A2" s="160" t="s">
        <v>104</v>
      </c>
      <c r="B2" s="162"/>
      <c r="C2" s="165" t="s">
        <v>105</v>
      </c>
      <c r="D2" s="161"/>
      <c r="E2" s="161"/>
      <c r="F2" s="161"/>
      <c r="G2" s="161"/>
      <c r="H2" s="161"/>
      <c r="I2" s="161"/>
      <c r="J2" s="161"/>
      <c r="K2" s="161"/>
      <c r="L2" s="161"/>
      <c r="M2" s="161"/>
      <c r="N2" s="161"/>
      <c r="O2" s="161"/>
      <c r="P2" s="162"/>
      <c r="Q2" s="39"/>
      <c r="R2" s="39"/>
      <c r="S2" s="39"/>
      <c r="T2" s="39"/>
      <c r="U2" s="39"/>
      <c r="V2" s="39"/>
      <c r="W2" s="39"/>
      <c r="X2" s="39"/>
      <c r="Y2" s="39"/>
      <c r="Z2" s="39"/>
      <c r="AA2" s="39"/>
      <c r="AB2" s="39"/>
      <c r="AC2" s="39"/>
      <c r="AD2" s="39"/>
      <c r="AE2" s="39"/>
      <c r="AF2" s="39"/>
      <c r="AG2" s="39"/>
      <c r="AH2" s="39"/>
      <c r="AI2" s="39"/>
      <c r="AJ2" s="39"/>
    </row>
    <row r="3" spans="1:36" ht="49.5" customHeight="1">
      <c r="A3" s="168" t="s">
        <v>106</v>
      </c>
      <c r="B3" s="169"/>
      <c r="C3" s="170" t="s">
        <v>107</v>
      </c>
      <c r="D3" s="171"/>
      <c r="E3" s="171"/>
      <c r="F3" s="171"/>
      <c r="G3" s="171"/>
      <c r="H3" s="171"/>
      <c r="I3" s="171"/>
      <c r="J3" s="171"/>
      <c r="K3" s="171"/>
      <c r="L3" s="171"/>
      <c r="M3" s="171"/>
      <c r="N3" s="171"/>
      <c r="O3" s="171"/>
      <c r="P3" s="169"/>
      <c r="Q3" s="39"/>
      <c r="R3" s="39"/>
      <c r="S3" s="39"/>
      <c r="T3" s="39"/>
      <c r="U3" s="39"/>
      <c r="V3" s="39"/>
      <c r="W3" s="39"/>
      <c r="X3" s="39"/>
      <c r="Y3" s="39"/>
      <c r="Z3" s="39"/>
      <c r="AA3" s="39"/>
      <c r="AB3" s="39"/>
      <c r="AC3" s="39"/>
      <c r="AD3" s="39"/>
      <c r="AE3" s="39"/>
      <c r="AF3" s="39"/>
      <c r="AG3" s="39"/>
      <c r="AH3" s="39"/>
      <c r="AI3" s="39"/>
      <c r="AJ3" s="39"/>
    </row>
    <row r="4" spans="1:36" ht="13.5" customHeight="1">
      <c r="A4" s="160" t="s">
        <v>108</v>
      </c>
      <c r="B4" s="161"/>
      <c r="C4" s="161"/>
      <c r="D4" s="161"/>
      <c r="E4" s="161"/>
      <c r="F4" s="161"/>
      <c r="G4" s="161"/>
      <c r="H4" s="161"/>
      <c r="I4" s="162"/>
      <c r="J4" s="160" t="s">
        <v>109</v>
      </c>
      <c r="K4" s="161"/>
      <c r="L4" s="161"/>
      <c r="M4" s="161"/>
      <c r="N4" s="161"/>
      <c r="O4" s="161"/>
      <c r="P4" s="162"/>
      <c r="Q4" s="160" t="s">
        <v>110</v>
      </c>
      <c r="R4" s="161"/>
      <c r="S4" s="161"/>
      <c r="T4" s="161"/>
      <c r="U4" s="161"/>
      <c r="V4" s="161"/>
      <c r="W4" s="161"/>
      <c r="X4" s="161"/>
      <c r="Y4" s="162"/>
      <c r="Z4" s="160" t="s">
        <v>111</v>
      </c>
      <c r="AA4" s="161"/>
      <c r="AB4" s="161"/>
      <c r="AC4" s="161"/>
      <c r="AD4" s="161"/>
      <c r="AE4" s="161"/>
      <c r="AF4" s="162"/>
      <c r="AG4" s="160" t="s">
        <v>112</v>
      </c>
      <c r="AH4" s="161"/>
      <c r="AI4" s="161"/>
      <c r="AJ4" s="162"/>
    </row>
    <row r="5" spans="1:36" ht="16.5" customHeight="1">
      <c r="A5" s="172" t="s">
        <v>113</v>
      </c>
      <c r="B5" s="153" t="s">
        <v>15</v>
      </c>
      <c r="C5" s="153" t="s">
        <v>17</v>
      </c>
      <c r="D5" s="153" t="s">
        <v>19</v>
      </c>
      <c r="E5" s="153" t="s">
        <v>114</v>
      </c>
      <c r="F5" s="153" t="s">
        <v>21</v>
      </c>
      <c r="G5" s="153" t="s">
        <v>115</v>
      </c>
      <c r="H5" s="153" t="s">
        <v>23</v>
      </c>
      <c r="I5" s="153" t="s">
        <v>116</v>
      </c>
      <c r="J5" s="153" t="s">
        <v>117</v>
      </c>
      <c r="K5" s="153" t="s">
        <v>118</v>
      </c>
      <c r="L5" s="153" t="s">
        <v>119</v>
      </c>
      <c r="M5" s="153" t="s">
        <v>120</v>
      </c>
      <c r="N5" s="153" t="s">
        <v>121</v>
      </c>
      <c r="O5" s="153" t="s">
        <v>118</v>
      </c>
      <c r="P5" s="153" t="s">
        <v>29</v>
      </c>
      <c r="Q5" s="172" t="s">
        <v>122</v>
      </c>
      <c r="R5" s="153" t="s">
        <v>31</v>
      </c>
      <c r="S5" s="153" t="s">
        <v>33</v>
      </c>
      <c r="T5" s="160" t="s">
        <v>123</v>
      </c>
      <c r="U5" s="161"/>
      <c r="V5" s="161"/>
      <c r="W5" s="161"/>
      <c r="X5" s="161"/>
      <c r="Y5" s="162"/>
      <c r="Z5" s="172" t="s">
        <v>124</v>
      </c>
      <c r="AA5" s="172" t="s">
        <v>125</v>
      </c>
      <c r="AB5" s="172" t="s">
        <v>118</v>
      </c>
      <c r="AC5" s="172" t="s">
        <v>126</v>
      </c>
      <c r="AD5" s="172" t="s">
        <v>118</v>
      </c>
      <c r="AE5" s="172" t="s">
        <v>127</v>
      </c>
      <c r="AF5" s="172" t="s">
        <v>50</v>
      </c>
      <c r="AG5" s="153" t="s">
        <v>112</v>
      </c>
      <c r="AH5" s="153" t="s">
        <v>128</v>
      </c>
      <c r="AI5" s="153" t="s">
        <v>129</v>
      </c>
      <c r="AJ5" s="153" t="s">
        <v>130</v>
      </c>
    </row>
    <row r="6" spans="1:36" ht="94.5" customHeight="1">
      <c r="A6" s="154"/>
      <c r="B6" s="154"/>
      <c r="C6" s="154"/>
      <c r="D6" s="154"/>
      <c r="E6" s="154"/>
      <c r="F6" s="154"/>
      <c r="G6" s="154"/>
      <c r="H6" s="154"/>
      <c r="I6" s="154"/>
      <c r="J6" s="154"/>
      <c r="K6" s="154"/>
      <c r="L6" s="154"/>
      <c r="M6" s="154"/>
      <c r="N6" s="154"/>
      <c r="O6" s="154"/>
      <c r="P6" s="154"/>
      <c r="Q6" s="154"/>
      <c r="R6" s="154"/>
      <c r="S6" s="154"/>
      <c r="T6" s="40" t="s">
        <v>131</v>
      </c>
      <c r="U6" s="40" t="s">
        <v>132</v>
      </c>
      <c r="V6" s="40" t="s">
        <v>133</v>
      </c>
      <c r="W6" s="40" t="s">
        <v>134</v>
      </c>
      <c r="X6" s="40" t="s">
        <v>135</v>
      </c>
      <c r="Y6" s="40" t="s">
        <v>136</v>
      </c>
      <c r="Z6" s="154"/>
      <c r="AA6" s="154"/>
      <c r="AB6" s="154"/>
      <c r="AC6" s="154"/>
      <c r="AD6" s="154"/>
      <c r="AE6" s="154"/>
      <c r="AF6" s="154"/>
      <c r="AG6" s="154"/>
      <c r="AH6" s="154"/>
      <c r="AI6" s="154"/>
      <c r="AJ6" s="154"/>
    </row>
    <row r="7" spans="1:36" ht="159" customHeight="1">
      <c r="A7" s="155">
        <v>1</v>
      </c>
      <c r="B7" s="155" t="s">
        <v>137</v>
      </c>
      <c r="C7" s="155" t="s">
        <v>138</v>
      </c>
      <c r="D7" s="155" t="s">
        <v>139</v>
      </c>
      <c r="E7" s="155" t="s">
        <v>140</v>
      </c>
      <c r="F7" s="155" t="s">
        <v>141</v>
      </c>
      <c r="G7" s="157" t="s">
        <v>142</v>
      </c>
      <c r="H7" s="155" t="s">
        <v>143</v>
      </c>
      <c r="I7" s="155">
        <v>20</v>
      </c>
      <c r="J7" s="155" t="str">
        <f>IF(I7&lt;=0,"",IF(I7&lt;=2,"Muy Baja",IF(I7&lt;=24,"Baja",IF(I7&lt;=500,"Media",IF(I7&lt;=5000,"Alta","Muy Alta")))))</f>
        <v>Baja</v>
      </c>
      <c r="K7" s="159">
        <f>IF(J7="","",IF(J7="Muy Baja",0.2,IF(J7="Baja",0.4,IF(J7="Media",0.6,IF(J7="Alta",0.8,IF(J7="Muy Alta",1,))))))</f>
        <v>0.4</v>
      </c>
      <c r="L7" s="159" t="s">
        <v>95</v>
      </c>
      <c r="M7" s="159" t="str">
        <f ca="1">IF(NOT(ISERROR(MATCH(L7,'Tabla Impacto'!$B$221:$B$223,0))),'Tabla Impacto'!$F$223&amp;"Por favor no seleccionar los criterios de impacto(Afectación Económica o presupuestal y Pérdida Reputacional)",L7)</f>
        <v xml:space="preserve">     El riesgo afecta la imagen de la entidad a nivel nacional, con efecto publicitarios sostenible a nivel país</v>
      </c>
      <c r="N7" s="155" t="str">
        <f ca="1">IF(OR(M7='Tabla Impacto'!$C$11,M7='Tabla Impacto'!$D$11),"Leve",IF(OR(M7='Tabla Impacto'!$C$12,M7='Tabla Impacto'!$D$12),"Menor",IF(OR(M7='Tabla Impacto'!$C$13,M7='Tabla Impacto'!$D$13),"Moderado",IF(OR(M7='Tabla Impacto'!$C$14,M7='Tabla Impacto'!$D$14),"Mayor",IF(OR(M7='Tabla Impacto'!$C$15,M7='Tabla Impacto'!$D$15),"Catastrófico","")))))</f>
        <v>Catastrófico</v>
      </c>
      <c r="O7" s="159">
        <f ca="1">IF(N7="","",IF(N7="Leve",0.2,IF(N7="Menor",0.4,IF(N7="Moderado",0.6,IF(N7="Mayor",0.8,IF(N7="Catastrófico",1,))))))</f>
        <v>1</v>
      </c>
      <c r="P7" s="155" t="str">
        <f ca="1">IF(OR(AND(J7="Muy Baja",N7="Leve"),AND(J7="Muy Baja",N7="Menor"),AND(J7="Baja",N7="Leve")),"Bajo",IF(OR(AND(J7="Muy baja",N7="Moderado"),AND(J7="Baja",N7="Menor"),AND(J7="Baja",N7="Moderado"),AND(J7="Media",N7="Leve"),AND(J7="Media",N7="Menor"),AND(J7="Media",N7="Moderado"),AND(J7="Alta",N7="Leve"),AND(J7="Alta",N7="Menor")),"Moderado",IF(OR(AND(J7="Muy Baja",N7="Mayor"),AND(J7="Baja",N7="Mayor"),AND(J7="Media",N7="Mayor"),AND(J7="Alta",N7="Moderado"),AND(J7="Alta",N7="Mayor"),AND(J7="Muy Alta",N7="Leve"),AND(J7="Muy Alta",N7="Menor"),AND(J7="Muy Alta",N7="Moderado"),AND(J7="Muy Alta",N7="Mayor")),"Alto",IF(OR(AND(J7="Muy Baja",N7="Catastrófico"),AND(J7="Baja",N7="Catastrófico"),AND(J7="Media",N7="Catastrófico"),AND(J7="Alta",N7="Catastrófico"),AND(J7="Muy Alta",N7="Catastrófico")),"Extremo",""))))</f>
        <v>Extremo</v>
      </c>
      <c r="Q7" s="41">
        <v>1</v>
      </c>
      <c r="R7" s="155" t="s">
        <v>144</v>
      </c>
      <c r="S7" s="41" t="str">
        <f t="shared" ref="S7:S11" si="0">IF(OR(T7="Preventivo",T7="Detectivo"),"Probabilidad",IF(T7="Correctivo","Impacto",""))</f>
        <v>Impacto</v>
      </c>
      <c r="T7" s="42" t="s">
        <v>145</v>
      </c>
      <c r="U7" s="42" t="s">
        <v>146</v>
      </c>
      <c r="V7" s="43" t="str">
        <f t="shared" ref="V7:V11" si="1">IF(AND(T7="Preventivo",U7="Automático"),"50%",IF(AND(T7="Preventivo",U7="Manual"),"40%",IF(AND(T7="Detectivo",U7="Automático"),"40%",IF(AND(T7="Detectivo",U7="Manual"),"30%",IF(AND(T7="Correctivo",U7="Automático"),"35%",IF(AND(T7="Correctivo",U7="Manual"),"25%",""))))))</f>
        <v>25%</v>
      </c>
      <c r="W7" s="42" t="s">
        <v>147</v>
      </c>
      <c r="X7" s="42" t="s">
        <v>148</v>
      </c>
      <c r="Y7" s="42" t="s">
        <v>149</v>
      </c>
      <c r="Z7" s="44">
        <f>IFERROR(IF(S7="Probabilidad",(K7-(+K7*V7)),IF(S7="Impacto",K7,"")),"")</f>
        <v>0.4</v>
      </c>
      <c r="AA7" s="42" t="str">
        <f t="shared" ref="AA7:AA11" si="2">IFERROR(IF(Z7="","",IF(Z7&lt;=0.2,"Muy Baja",IF(Z7&lt;=0.4,"Baja",IF(Z7&lt;=0.6,"Media",IF(Z7&lt;=0.8,"Alta","Muy Alta"))))),"")</f>
        <v>Baja</v>
      </c>
      <c r="AB7" s="43">
        <f t="shared" ref="AB7:AB11" si="3">+Z7</f>
        <v>0.4</v>
      </c>
      <c r="AC7" s="42" t="str">
        <f t="shared" ref="AC7:AC11" ca="1" si="4">IFERROR(IF(AD7="","",IF(AD7&lt;=0.2,"Leve",IF(AD7&lt;=0.4,"Menor",IF(AD7&lt;=0.6,"Moderado",IF(AD7&lt;=0.8,"Mayor","Catastrófico"))))),"")</f>
        <v>Mayor</v>
      </c>
      <c r="AD7" s="43">
        <f ca="1">IFERROR(IF(S7="Impacto",(O7-(+O7*V7)),IF(S7="Probabilidad",O7,"")),"")</f>
        <v>0.75</v>
      </c>
      <c r="AE7" s="42" t="str">
        <f t="shared" ref="AE7:AE11" ca="1" si="5">IFERROR(IF(OR(AND(AA7="Muy Baja",AC7="Leve"),AND(AA7="Muy Baja",AC7="Menor"),AND(AA7="Baja",AC7="Leve")),"Bajo",IF(OR(AND(AA7="Muy baja",AC7="Moderado"),AND(AA7="Baja",AC7="Menor"),AND(AA7="Baja",AC7="Moderado"),AND(AA7="Media",AC7="Leve"),AND(AA7="Media",AC7="Menor"),AND(AA7="Media",AC7="Moderado"),AND(AA7="Alta",AC7="Leve"),AND(AA7="Alta",AC7="Menor")),"Moderado",IF(OR(AND(AA7="Muy Baja",AC7="Mayor"),AND(AA7="Baja",AC7="Mayor"),AND(AA7="Media",AC7="Mayor"),AND(AA7="Alta",AC7="Moderado"),AND(AA7="Alta",AC7="Mayor"),AND(AA7="Muy Alta",AC7="Leve"),AND(AA7="Muy Alta",AC7="Menor"),AND(AA7="Muy Alta",AC7="Moderado"),AND(AA7="Muy Alta",AC7="Mayor")),"Alto",IF(OR(AND(AA7="Muy Baja",AC7="Catastrófico"),AND(AA7="Baja",AC7="Catastrófico"),AND(AA7="Media",AC7="Catastrófico"),AND(AA7="Alta",AC7="Catastrófico"),AND(AA7="Muy Alta",AC7="Catastrófico")),"Extremo","")))),"")</f>
        <v>Alto</v>
      </c>
      <c r="AF7" s="163" t="s">
        <v>150</v>
      </c>
      <c r="AG7" s="155" t="s">
        <v>151</v>
      </c>
      <c r="AH7" s="155" t="s">
        <v>152</v>
      </c>
      <c r="AI7" s="173">
        <v>45291</v>
      </c>
      <c r="AJ7" s="173" t="s">
        <v>153</v>
      </c>
    </row>
    <row r="8" spans="1:36" ht="87.75" customHeight="1">
      <c r="A8" s="156"/>
      <c r="B8" s="156"/>
      <c r="C8" s="156"/>
      <c r="D8" s="156"/>
      <c r="E8" s="154"/>
      <c r="F8" s="156"/>
      <c r="G8" s="156"/>
      <c r="H8" s="156"/>
      <c r="I8" s="156"/>
      <c r="J8" s="156"/>
      <c r="K8" s="156"/>
      <c r="L8" s="156"/>
      <c r="M8" s="156"/>
      <c r="N8" s="156"/>
      <c r="O8" s="156"/>
      <c r="P8" s="156"/>
      <c r="Q8" s="41">
        <v>2</v>
      </c>
      <c r="R8" s="154"/>
      <c r="S8" s="41" t="str">
        <f t="shared" si="0"/>
        <v>Probabilidad</v>
      </c>
      <c r="T8" s="42" t="s">
        <v>154</v>
      </c>
      <c r="U8" s="42" t="s">
        <v>146</v>
      </c>
      <c r="V8" s="43" t="str">
        <f t="shared" si="1"/>
        <v>30%</v>
      </c>
      <c r="W8" s="42" t="s">
        <v>155</v>
      </c>
      <c r="X8" s="42" t="s">
        <v>148</v>
      </c>
      <c r="Y8" s="42" t="s">
        <v>149</v>
      </c>
      <c r="Z8" s="44">
        <f>IFERROR(IF(AND(S7="Probabilidad",S8="Probabilidad"),(AB7-(+AB7*V8)),IF(AND(S7="Impacto",S8="Probabilidad"),(K7-(+K7*V8)),IF(S8="Impacto",AB7,""))),"")</f>
        <v>0.28000000000000003</v>
      </c>
      <c r="AA8" s="42" t="str">
        <f t="shared" si="2"/>
        <v>Baja</v>
      </c>
      <c r="AB8" s="43">
        <f t="shared" si="3"/>
        <v>0.28000000000000003</v>
      </c>
      <c r="AC8" s="42" t="str">
        <f t="shared" ca="1" si="4"/>
        <v>Mayor</v>
      </c>
      <c r="AD8" s="43">
        <f ca="1">IFERROR(IF(AND(S7="Impacto",S8="Impacto"),(AD7-(+AD7*V8)),IF(AND(S7="Probabilidad",S8="Impacto"),(O7-(+O7*V8)),IF(S8="Probabilidad",AD7,""))),"")</f>
        <v>0.75</v>
      </c>
      <c r="AE8" s="42" t="str">
        <f t="shared" ca="1" si="5"/>
        <v>Alto</v>
      </c>
      <c r="AF8" s="156"/>
      <c r="AG8" s="154"/>
      <c r="AH8" s="156"/>
      <c r="AI8" s="156"/>
      <c r="AJ8" s="156"/>
    </row>
    <row r="9" spans="1:36" ht="142.5" customHeight="1">
      <c r="A9" s="156"/>
      <c r="B9" s="156"/>
      <c r="C9" s="156"/>
      <c r="D9" s="156"/>
      <c r="E9" s="155" t="s">
        <v>156</v>
      </c>
      <c r="F9" s="156"/>
      <c r="G9" s="156"/>
      <c r="H9" s="156"/>
      <c r="I9" s="156"/>
      <c r="J9" s="156"/>
      <c r="K9" s="156"/>
      <c r="L9" s="156"/>
      <c r="M9" s="156"/>
      <c r="N9" s="156"/>
      <c r="O9" s="156"/>
      <c r="P9" s="156"/>
      <c r="Q9" s="41">
        <v>3</v>
      </c>
      <c r="R9" s="45" t="s">
        <v>157</v>
      </c>
      <c r="S9" s="41" t="str">
        <f t="shared" si="0"/>
        <v>Probabilidad</v>
      </c>
      <c r="T9" s="42" t="s">
        <v>154</v>
      </c>
      <c r="U9" s="42" t="s">
        <v>146</v>
      </c>
      <c r="V9" s="43" t="str">
        <f t="shared" si="1"/>
        <v>30%</v>
      </c>
      <c r="W9" s="42" t="s">
        <v>155</v>
      </c>
      <c r="X9" s="42" t="s">
        <v>148</v>
      </c>
      <c r="Y9" s="42" t="s">
        <v>149</v>
      </c>
      <c r="Z9" s="44">
        <f t="shared" ref="Z9:Z10" si="6">IFERROR(IF(AND(S8="Probabilidad",S9="Probabilidad"),(AB8-(+AB8*V9)),IF(AND(S8="Impacto",S9="Probabilidad"),(AB7-(+AB7*V9)),IF(S9="Impacto",AB8,""))),"")</f>
        <v>0.19600000000000001</v>
      </c>
      <c r="AA9" s="42" t="str">
        <f t="shared" si="2"/>
        <v>Muy Baja</v>
      </c>
      <c r="AB9" s="43">
        <f t="shared" si="3"/>
        <v>0.19600000000000001</v>
      </c>
      <c r="AC9" s="42" t="str">
        <f t="shared" ca="1" si="4"/>
        <v>Mayor</v>
      </c>
      <c r="AD9" s="43">
        <f t="shared" ref="AD9:AD10" ca="1" si="7">IFERROR(IF(AND(S8="Impacto",S9="Impacto"),(AD8-(+AD8*V9)),IF(AND(S8="Probabilidad",S9="Impacto"),(AD7-(+AD7*V9)),IF(S9="Probabilidad",AD8,""))),"")</f>
        <v>0.75</v>
      </c>
      <c r="AE9" s="42" t="str">
        <f t="shared" ca="1" si="5"/>
        <v>Alto</v>
      </c>
      <c r="AF9" s="156"/>
      <c r="AG9" s="46" t="s">
        <v>158</v>
      </c>
      <c r="AH9" s="156"/>
      <c r="AI9" s="156"/>
      <c r="AJ9" s="156"/>
    </row>
    <row r="10" spans="1:36" ht="111.75" customHeight="1">
      <c r="A10" s="154"/>
      <c r="B10" s="154"/>
      <c r="C10" s="156"/>
      <c r="D10" s="154"/>
      <c r="E10" s="154"/>
      <c r="F10" s="154"/>
      <c r="G10" s="154"/>
      <c r="H10" s="154"/>
      <c r="I10" s="154"/>
      <c r="J10" s="154"/>
      <c r="K10" s="154"/>
      <c r="L10" s="154"/>
      <c r="M10" s="154"/>
      <c r="N10" s="154"/>
      <c r="O10" s="154"/>
      <c r="P10" s="154"/>
      <c r="Q10" s="41">
        <v>4</v>
      </c>
      <c r="R10" s="41" t="s">
        <v>159</v>
      </c>
      <c r="S10" s="41" t="str">
        <f t="shared" si="0"/>
        <v>Probabilidad</v>
      </c>
      <c r="T10" s="42" t="s">
        <v>160</v>
      </c>
      <c r="U10" s="42" t="s">
        <v>146</v>
      </c>
      <c r="V10" s="43" t="str">
        <f t="shared" si="1"/>
        <v>40%</v>
      </c>
      <c r="W10" s="42" t="s">
        <v>155</v>
      </c>
      <c r="X10" s="42" t="s">
        <v>161</v>
      </c>
      <c r="Y10" s="42" t="s">
        <v>149</v>
      </c>
      <c r="Z10" s="44">
        <f t="shared" si="6"/>
        <v>0.1176</v>
      </c>
      <c r="AA10" s="42" t="str">
        <f t="shared" si="2"/>
        <v>Muy Baja</v>
      </c>
      <c r="AB10" s="43">
        <f t="shared" si="3"/>
        <v>0.1176</v>
      </c>
      <c r="AC10" s="42" t="str">
        <f t="shared" ca="1" si="4"/>
        <v>Mayor</v>
      </c>
      <c r="AD10" s="43">
        <f t="shared" ca="1" si="7"/>
        <v>0.75</v>
      </c>
      <c r="AE10" s="42" t="str">
        <f t="shared" ca="1" si="5"/>
        <v>Alto</v>
      </c>
      <c r="AF10" s="154"/>
      <c r="AG10" s="46" t="s">
        <v>162</v>
      </c>
      <c r="AH10" s="154"/>
      <c r="AI10" s="154"/>
      <c r="AJ10" s="154"/>
    </row>
    <row r="11" spans="1:36" ht="72" customHeight="1">
      <c r="A11" s="155">
        <v>2</v>
      </c>
      <c r="B11" s="155" t="s">
        <v>137</v>
      </c>
      <c r="C11" s="156"/>
      <c r="D11" s="155" t="s">
        <v>163</v>
      </c>
      <c r="E11" s="41" t="s">
        <v>164</v>
      </c>
      <c r="F11" s="155" t="s">
        <v>165</v>
      </c>
      <c r="G11" s="158" t="s">
        <v>166</v>
      </c>
      <c r="H11" s="155" t="s">
        <v>143</v>
      </c>
      <c r="I11" s="155">
        <v>4</v>
      </c>
      <c r="J11" s="155" t="str">
        <f>IF(I11&lt;=0,"",IF(I11&lt;=2,"Muy Baja",IF(I11&lt;=24,"Baja",IF(I11&lt;=500,"Media",IF(I11&lt;=5000,"Alta","Muy Alta")))))</f>
        <v>Baja</v>
      </c>
      <c r="K11" s="159">
        <f>IF(J11="","",IF(J11="Muy Baja",0.2,IF(J11="Baja",0.4,IF(J11="Media",0.6,IF(J11="Alta",0.8,IF(J11="Muy Alta",1,))))))</f>
        <v>0.4</v>
      </c>
      <c r="L11" s="159" t="s">
        <v>93</v>
      </c>
      <c r="M11" s="159" t="str">
        <f ca="1">IF(NOT(ISERROR(MATCH(L11,'Tabla Impacto'!$B$221:$B$223,0))),'Tabla Impacto'!$F$223&amp;"Por favor no seleccionar los criterios de impacto(Afectación Económica o presupuestal y Pérdida Reputacional)",L11)</f>
        <v xml:space="preserve">     El riesgo afecta la imagen de de la entidad con efecto publicitario sostenido a nivel de sector administrativo, nivel departamental o municipal</v>
      </c>
      <c r="N11" s="155" t="str">
        <f ca="1">IF(OR(M11='Tabla Impacto'!$C$11,M11='Tabla Impacto'!$D$11),"Leve",IF(OR(M11='Tabla Impacto'!$C$12,M11='Tabla Impacto'!$D$12),"Menor",IF(OR(M11='Tabla Impacto'!$C$13,M11='Tabla Impacto'!$D$13),"Moderado",IF(OR(M11='Tabla Impacto'!$C$14,M11='Tabla Impacto'!$D$14),"Mayor",IF(OR(M11='Tabla Impacto'!$C$15,M11='Tabla Impacto'!$D$15),"Catastrófico","")))))</f>
        <v>Mayor</v>
      </c>
      <c r="O11" s="159">
        <f ca="1">IF(N11="","",IF(N11="Leve",0.2,IF(N11="Menor",0.4,IF(N11="Moderado",0.6,IF(N11="Mayor",0.8,IF(N11="Catastrófico",1,))))))</f>
        <v>0.8</v>
      </c>
      <c r="P11" s="155"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Alto</v>
      </c>
      <c r="Q11" s="41">
        <v>1</v>
      </c>
      <c r="R11" s="155" t="s">
        <v>167</v>
      </c>
      <c r="S11" s="155" t="str">
        <f t="shared" si="0"/>
        <v>Probabilidad</v>
      </c>
      <c r="T11" s="163" t="s">
        <v>160</v>
      </c>
      <c r="U11" s="163" t="s">
        <v>146</v>
      </c>
      <c r="V11" s="163" t="str">
        <f t="shared" si="1"/>
        <v>40%</v>
      </c>
      <c r="W11" s="163" t="s">
        <v>147</v>
      </c>
      <c r="X11" s="163" t="s">
        <v>148</v>
      </c>
      <c r="Y11" s="163" t="s">
        <v>149</v>
      </c>
      <c r="Z11" s="164">
        <f>IFERROR(IF(S11="Probabilidad",(K11-(+K11*V11)),IF(S11="Impacto",K11,"")),"")</f>
        <v>0.24</v>
      </c>
      <c r="AA11" s="163" t="str">
        <f t="shared" si="2"/>
        <v>Baja</v>
      </c>
      <c r="AB11" s="159">
        <f t="shared" si="3"/>
        <v>0.24</v>
      </c>
      <c r="AC11" s="163" t="str">
        <f t="shared" ca="1" si="4"/>
        <v>Mayor</v>
      </c>
      <c r="AD11" s="159">
        <f ca="1">IFERROR(IF(S11="Impacto",(O11-(+O11*V11)),IF(S11="Probabilidad",O11,"")),"")</f>
        <v>0.8</v>
      </c>
      <c r="AE11" s="163" t="str">
        <f t="shared" ca="1" si="5"/>
        <v>Alto</v>
      </c>
      <c r="AF11" s="163" t="s">
        <v>150</v>
      </c>
      <c r="AG11" s="41" t="s">
        <v>168</v>
      </c>
      <c r="AH11" s="41" t="s">
        <v>169</v>
      </c>
      <c r="AI11" s="47">
        <v>45291</v>
      </c>
      <c r="AJ11" s="41" t="s">
        <v>170</v>
      </c>
    </row>
    <row r="12" spans="1:36" ht="69.75" customHeight="1">
      <c r="A12" s="154"/>
      <c r="B12" s="154"/>
      <c r="C12" s="154"/>
      <c r="D12" s="154"/>
      <c r="E12" s="41" t="s">
        <v>171</v>
      </c>
      <c r="F12" s="154"/>
      <c r="G12" s="154"/>
      <c r="H12" s="154"/>
      <c r="I12" s="154"/>
      <c r="J12" s="154"/>
      <c r="K12" s="154"/>
      <c r="L12" s="154"/>
      <c r="M12" s="154"/>
      <c r="N12" s="154"/>
      <c r="O12" s="154"/>
      <c r="P12" s="154"/>
      <c r="Q12" s="41">
        <v>2</v>
      </c>
      <c r="R12" s="154"/>
      <c r="S12" s="154"/>
      <c r="T12" s="154"/>
      <c r="U12" s="154"/>
      <c r="V12" s="154"/>
      <c r="W12" s="154"/>
      <c r="X12" s="154"/>
      <c r="Y12" s="154"/>
      <c r="Z12" s="154"/>
      <c r="AA12" s="154"/>
      <c r="AB12" s="154"/>
      <c r="AC12" s="154"/>
      <c r="AD12" s="154"/>
      <c r="AE12" s="154"/>
      <c r="AF12" s="154"/>
      <c r="AG12" s="41" t="s">
        <v>172</v>
      </c>
      <c r="AH12" s="41" t="s">
        <v>169</v>
      </c>
      <c r="AI12" s="47">
        <v>45291</v>
      </c>
      <c r="AJ12" s="47" t="s">
        <v>173</v>
      </c>
    </row>
    <row r="13" spans="1:36" ht="30.7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row>
    <row r="14" spans="1:36" ht="26.2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row>
    <row r="15" spans="1:36" ht="26.2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row>
    <row r="16" spans="1:36" ht="26.2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row>
    <row r="17" spans="1:36" ht="26.2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row>
    <row r="18" spans="1:36" ht="26.25"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row>
    <row r="19" spans="1:36" ht="26.25" customHeight="1">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row>
    <row r="20" spans="1:36" ht="26.25" customHeight="1">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row>
    <row r="21" spans="1:36" ht="26.25" customHeight="1">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row>
    <row r="22" spans="1:36" ht="26.25" customHeight="1">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1:36" ht="26.25" customHeight="1">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pans="1:36" ht="26.25"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row>
    <row r="25" spans="1:36" ht="26.25"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row>
    <row r="26" spans="1:36" ht="26.2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36" ht="26.2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row>
    <row r="28" spans="1:36" ht="26.25" customHeight="1">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row>
    <row r="29" spans="1:36" ht="26.2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row>
    <row r="30" spans="1:36" ht="26.25" customHeight="1">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row>
    <row r="31" spans="1:36" ht="26.25" customHeight="1">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row>
    <row r="32" spans="1:36" ht="26.25" customHeight="1">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row>
    <row r="33" spans="1:36" ht="26.25" customHeight="1">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row>
    <row r="34" spans="1:36" ht="26.25"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row>
    <row r="35" spans="1:36" ht="26.25" customHeight="1">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row>
    <row r="36" spans="1:36" ht="26.25" customHeight="1">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row>
    <row r="37" spans="1:36" ht="26.2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row>
    <row r="38" spans="1:36" ht="26.2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row>
    <row r="39" spans="1:36" ht="26.25" customHeight="1">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row>
    <row r="40" spans="1:36" ht="26.25"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row>
    <row r="41" spans="1:36" ht="26.2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row>
    <row r="42" spans="1:36" ht="26.2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row>
    <row r="43" spans="1:36" ht="26.2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row>
    <row r="44" spans="1:36" ht="26.25" customHeight="1">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row>
    <row r="45" spans="1:36" ht="26.25"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row>
    <row r="46" spans="1:36" ht="26.2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row>
    <row r="47" spans="1:36" ht="26.2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row>
    <row r="48" spans="1:36" ht="26.25"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row>
    <row r="49" spans="1:36" ht="26.25" customHeigh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row>
    <row r="50" spans="1:36" ht="26.25" customHeigh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row>
    <row r="51" spans="1:36" ht="26.2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row>
    <row r="52" spans="1:36" ht="26.2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row>
    <row r="53" spans="1:36" ht="26.25" customHeight="1">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row>
    <row r="54" spans="1:36" ht="26.2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row>
    <row r="55" spans="1:36" ht="19.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row>
    <row r="56" spans="1:36" ht="19.5"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row>
    <row r="57" spans="1:36" ht="19.5"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row>
    <row r="58" spans="1:36" ht="19.5"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row>
    <row r="59" spans="1:36" ht="19.5"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row>
    <row r="60" spans="1:36" ht="19.5"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row>
    <row r="61" spans="1:36" ht="49.5"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row>
    <row r="62" spans="1:36" ht="13.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1:36" ht="13.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row>
    <row r="64" spans="1:36" ht="13.5" customHeight="1">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row>
    <row r="65" spans="1:36" ht="13.5"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row>
    <row r="66" spans="1:36" ht="13.5"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row>
    <row r="67" spans="1:36" ht="13.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row>
    <row r="68" spans="1:36" ht="13.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row>
    <row r="69" spans="1:36" ht="13.5"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row>
    <row r="70" spans="1:36" ht="13.5"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row>
    <row r="71" spans="1:36" ht="13.5"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row>
    <row r="72" spans="1:36" ht="13.5"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row>
    <row r="73" spans="1:36" ht="13.5"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row>
    <row r="74" spans="1:36" ht="13.5"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row>
    <row r="75" spans="1:36" ht="13.5"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row>
    <row r="76" spans="1:36" ht="13.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row>
    <row r="77" spans="1:36" ht="13.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row>
    <row r="78" spans="1:36" ht="13.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row>
    <row r="79" spans="1:36" ht="13.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row>
    <row r="80" spans="1:36" ht="13.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row>
    <row r="81" spans="1:36" ht="13.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row>
    <row r="82" spans="1:36" ht="13.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row>
    <row r="83" spans="1:36" ht="13.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row>
    <row r="84" spans="1:36" ht="13.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row>
    <row r="85" spans="1:36" ht="13.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row>
    <row r="86" spans="1:36" ht="13.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row>
    <row r="87" spans="1:36" ht="13.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row>
    <row r="88" spans="1:36" ht="13.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row>
    <row r="89" spans="1:36" ht="13.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row>
    <row r="90" spans="1:36" ht="13.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row>
    <row r="91" spans="1:36" ht="13.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row>
    <row r="92" spans="1:36" ht="13.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row>
    <row r="93" spans="1:36" ht="13.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row>
    <row r="94" spans="1:36" ht="13.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row>
    <row r="95" spans="1:36" ht="13.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row>
    <row r="96" spans="1:36" ht="13.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row>
    <row r="97" spans="1:36" ht="13.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row>
    <row r="98" spans="1:36" ht="13.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row>
    <row r="99" spans="1:36" ht="13.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row>
    <row r="100" spans="1:36" ht="13.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row>
    <row r="101" spans="1:36" ht="13.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row>
    <row r="102" spans="1:36" ht="13.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row>
    <row r="103" spans="1:36" ht="13.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row>
    <row r="104" spans="1:36" ht="13.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row>
    <row r="105" spans="1:36" ht="13.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row>
    <row r="106" spans="1:36" ht="13.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row>
    <row r="107" spans="1:36" ht="13.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row>
    <row r="108" spans="1:36" ht="13.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row>
    <row r="109" spans="1:36" ht="13.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row>
    <row r="110" spans="1:36" ht="13.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row>
    <row r="111" spans="1:36" ht="13.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row>
    <row r="112" spans="1:36" ht="13.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row>
    <row r="113" spans="1:36" ht="13.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row>
    <row r="114" spans="1:36" ht="13.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row>
    <row r="115" spans="1:36" ht="13.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row>
    <row r="116" spans="1:36" ht="13.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row>
    <row r="117" spans="1:36" ht="13.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row>
    <row r="118" spans="1:36" ht="13.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row>
    <row r="119" spans="1:36" ht="13.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row>
    <row r="120" spans="1:36" ht="13.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row>
    <row r="121" spans="1:36" ht="13.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row>
    <row r="122" spans="1:36" ht="13.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row>
    <row r="123" spans="1:36" ht="13.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6" ht="13.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row>
    <row r="125" spans="1:36" ht="13.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row>
    <row r="126" spans="1:36" ht="13.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6" ht="13.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6" ht="13.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ht="13.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ht="13.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ht="13.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ht="13.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ht="13.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ht="13.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ht="13.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ht="13.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ht="13.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ht="13.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ht="13.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ht="13.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ht="13.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ht="13.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ht="13.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ht="13.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ht="13.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ht="13.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ht="13.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ht="13.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ht="13.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ht="13.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ht="13.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ht="13.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ht="13.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ht="13.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ht="13.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row>
    <row r="156" spans="1:36" ht="13.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row>
    <row r="157" spans="1:36" ht="13.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row>
    <row r="158" spans="1:36" ht="13.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row>
    <row r="159" spans="1:36" ht="13.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row>
    <row r="160" spans="1:36" ht="13.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row>
    <row r="161" spans="1:36" ht="13.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row>
    <row r="162" spans="1:36" ht="13.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row>
    <row r="163" spans="1:36" ht="13.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row>
    <row r="164" spans="1:36" ht="13.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row>
    <row r="165" spans="1:36" ht="13.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row>
    <row r="166" spans="1:36" ht="13.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row>
    <row r="167" spans="1:36" ht="13.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row>
    <row r="168" spans="1:36" ht="13.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row>
    <row r="169" spans="1:36" ht="13.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row>
    <row r="170" spans="1:36" ht="13.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row>
    <row r="171" spans="1:36" ht="13.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row>
    <row r="172" spans="1:36" ht="13.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row>
    <row r="173" spans="1:36" ht="13.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row>
    <row r="174" spans="1:36" ht="13.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row>
    <row r="175" spans="1:36" ht="13.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row>
    <row r="176" spans="1:36" ht="13.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row>
    <row r="177" spans="1:36" ht="13.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row>
    <row r="178" spans="1:36" ht="13.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row>
    <row r="179" spans="1:36" ht="13.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row>
    <row r="180" spans="1:36" ht="13.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row>
    <row r="181" spans="1:36" ht="13.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row>
    <row r="182" spans="1:36" ht="13.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row>
    <row r="183" spans="1:36" ht="13.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row>
    <row r="184" spans="1:36" ht="13.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row>
    <row r="185" spans="1:36" ht="13.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row>
    <row r="186" spans="1:36" ht="13.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row>
    <row r="187" spans="1:36" ht="13.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row>
    <row r="188" spans="1:36" ht="13.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row>
    <row r="189" spans="1:36" ht="13.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row>
    <row r="190" spans="1:36" ht="13.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row>
    <row r="191" spans="1:36" ht="13.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row>
    <row r="192" spans="1:36" ht="13.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row>
    <row r="193" spans="1:36" ht="13.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row>
    <row r="194" spans="1:36" ht="13.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row>
    <row r="195" spans="1:36" ht="13.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row>
    <row r="196" spans="1:36" ht="13.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row>
    <row r="197" spans="1:36" ht="13.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row>
    <row r="198" spans="1:36" ht="13.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row>
    <row r="199" spans="1:36" ht="13.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row>
    <row r="200" spans="1:36" ht="13.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row>
    <row r="201" spans="1:36" ht="13.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row>
    <row r="202" spans="1:36" ht="13.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row>
    <row r="203" spans="1:36" ht="13.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row>
    <row r="204" spans="1:36" ht="13.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row>
    <row r="205" spans="1:36" ht="13.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row>
    <row r="206" spans="1:36" ht="13.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row>
    <row r="207" spans="1:36" ht="13.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row>
    <row r="208" spans="1:36" ht="13.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row>
    <row r="209" spans="1:36" ht="13.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row>
    <row r="210" spans="1:36" ht="13.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row>
    <row r="211" spans="1:36" ht="13.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row>
    <row r="212" spans="1:36" ht="13.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row>
    <row r="213" spans="1:36" ht="13.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row>
    <row r="214" spans="1:36" ht="13.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row>
    <row r="215" spans="1:36" ht="13.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row>
    <row r="216" spans="1:36" ht="13.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row>
    <row r="217" spans="1:36" ht="13.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row>
    <row r="218" spans="1:36" ht="13.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row>
    <row r="219" spans="1:36" ht="13.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row>
    <row r="220" spans="1:36" ht="13.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row>
    <row r="221" spans="1:36" ht="15.75" customHeight="1">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row>
    <row r="222" spans="1:36" ht="15.75" customHeight="1">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row>
    <row r="223" spans="1:36" ht="15.75" customHeight="1">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row>
    <row r="224" spans="1:36" ht="15.75" customHeight="1">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row>
    <row r="225" spans="1:36" ht="15.75" customHeight="1">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row>
    <row r="226" spans="1:36" ht="15.75" customHeight="1">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row>
    <row r="227" spans="1:36" ht="15.75" customHeight="1">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row>
    <row r="228" spans="1:36" ht="15.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row>
    <row r="229" spans="1:36" ht="15.75" customHeight="1">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row>
    <row r="230" spans="1:36" ht="15.75" customHeight="1">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row>
    <row r="231" spans="1:36" ht="15.75" customHeight="1">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row>
    <row r="232" spans="1:36" ht="15.75" customHeight="1">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row>
    <row r="233" spans="1:36" ht="15.75" customHeight="1">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row>
    <row r="234" spans="1:36" ht="15.75" customHeight="1">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row>
    <row r="235" spans="1:36" ht="15.75" customHeight="1">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row>
    <row r="236" spans="1:36" ht="15.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row>
    <row r="237" spans="1:36" ht="15.75" customHeight="1">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row>
    <row r="238" spans="1:36" ht="15.75" customHeight="1">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row>
    <row r="239" spans="1:36" ht="15.75" customHeight="1">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row>
    <row r="240" spans="1:36" ht="15.75" customHeight="1">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row>
    <row r="241" spans="1:36" ht="15.75" customHeight="1">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row>
    <row r="242" spans="1:36" ht="15.75" customHeight="1">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row>
    <row r="243" spans="1:36" ht="15.75" customHeight="1">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row>
    <row r="244" spans="1:36" ht="15.75" customHeight="1">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row>
    <row r="245" spans="1:36" ht="15.75" customHeight="1">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row>
    <row r="246" spans="1:36" ht="15.75" customHeight="1">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row>
    <row r="247" spans="1:36" ht="15.75" customHeight="1">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row>
    <row r="248" spans="1:36" ht="15.75" customHeight="1">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row>
    <row r="249" spans="1:36" ht="15.75" customHeight="1">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row>
    <row r="250" spans="1:36" ht="15.75" customHeight="1">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row>
    <row r="251" spans="1:36" ht="15.75" customHeight="1">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row>
    <row r="252" spans="1:36" ht="15.75" customHeight="1">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row>
    <row r="253" spans="1:36" ht="15.75" customHeight="1">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row>
    <row r="254" spans="1:36" ht="15.75" customHeight="1">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row>
    <row r="255" spans="1:36" ht="15.75" customHeight="1">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row>
    <row r="256" spans="1:36" ht="15.75" customHeight="1">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row>
    <row r="257" spans="1:36" ht="15.75" customHeight="1">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row>
    <row r="258" spans="1:36" ht="15.75" customHeight="1">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row>
    <row r="259" spans="1:36" ht="15.75" customHeight="1">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row>
    <row r="260" spans="1:36" ht="15.75" customHeight="1">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row>
    <row r="261" spans="1:36" ht="15.75" customHeight="1">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row>
    <row r="262" spans="1:36" ht="15.75" customHeight="1">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row>
    <row r="263" spans="1:36" ht="15.75" customHeight="1">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row>
    <row r="264" spans="1:36" ht="15.75" customHeight="1">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row>
    <row r="265" spans="1:36" ht="15.75" customHeight="1">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row>
    <row r="266" spans="1:36" ht="15.75" customHeight="1">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row>
    <row r="267" spans="1:36" ht="15.75" customHeight="1">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row>
    <row r="268" spans="1:36" ht="15.75" customHeight="1">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row>
    <row r="269" spans="1:36" ht="15.75" customHeight="1">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row>
    <row r="270" spans="1:36" ht="15.75" customHeight="1">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row>
    <row r="271" spans="1:36" ht="15.75" customHeight="1">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row>
    <row r="272" spans="1:36" ht="15.75" customHeight="1">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row>
    <row r="273" spans="1:36" ht="15.75" customHeight="1">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row>
    <row r="274" spans="1:36" ht="15.75" customHeight="1">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row>
    <row r="275" spans="1:36" ht="15.75" customHeight="1">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row>
    <row r="276" spans="1:36" ht="15.75" customHeight="1">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row>
    <row r="277" spans="1:36" ht="15.75" customHeight="1">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row>
    <row r="278" spans="1:36" ht="15.75" customHeight="1">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row>
    <row r="279" spans="1:36" ht="15.75" customHeight="1">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row>
    <row r="280" spans="1:36" ht="15.75" customHeight="1">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row>
    <row r="281" spans="1:36" ht="15.75" customHeight="1">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row>
    <row r="282" spans="1:36" ht="15.75" customHeight="1">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row>
    <row r="283" spans="1:36" ht="15.75" customHeight="1">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row>
    <row r="284" spans="1:36" ht="15.75" customHeight="1">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row>
    <row r="285" spans="1:36" ht="15.75" customHeight="1">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row>
    <row r="286" spans="1:36" ht="15.75" customHeight="1">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row>
    <row r="287" spans="1:36" ht="15.75" customHeight="1">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row>
    <row r="288" spans="1:36" ht="15.75" customHeight="1">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row>
    <row r="289" spans="1:36" ht="15.75" customHeight="1">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row>
    <row r="290" spans="1:36" ht="15.75" customHeight="1">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row>
    <row r="291" spans="1:36" ht="15.75" customHeight="1">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row>
    <row r="292" spans="1:36" ht="15.75" customHeight="1">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row>
    <row r="293" spans="1:36" ht="15.75" customHeight="1">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row>
    <row r="294" spans="1:36" ht="15.75" customHeight="1">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row>
    <row r="295" spans="1:36" ht="15.75" customHeight="1">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row>
    <row r="296" spans="1:36" ht="15.75" customHeight="1">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row>
    <row r="297" spans="1:36" ht="15.75" customHeight="1">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row>
    <row r="298" spans="1:36" ht="15.75" customHeight="1">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row>
    <row r="299" spans="1:36" ht="15.75" customHeight="1">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row>
    <row r="300" spans="1:36" ht="15.75" customHeight="1">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row>
    <row r="301" spans="1:36" ht="15.75" customHeight="1">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row>
    <row r="302" spans="1:36" ht="15.75" customHeight="1">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row>
    <row r="303" spans="1:36" ht="15.75" customHeight="1">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row>
    <row r="304" spans="1:36" ht="15.75" customHeight="1">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row>
    <row r="305" spans="1:36" ht="15.75" customHeight="1">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row>
    <row r="306" spans="1:36" ht="15.75" customHeight="1">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row>
    <row r="307" spans="1:36" ht="15.75" customHeight="1">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row>
    <row r="308" spans="1:36" ht="15.75" customHeight="1">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row>
    <row r="309" spans="1:36" ht="15.75" customHeight="1">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row>
    <row r="310" spans="1:36" ht="15.75" customHeight="1">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row>
    <row r="311" spans="1:36" ht="15.75" customHeight="1">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row>
    <row r="312" spans="1:36" ht="15.75" customHeight="1">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row>
    <row r="313" spans="1:36" ht="15.75" customHeight="1">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row>
    <row r="314" spans="1:36" ht="15.75" customHeight="1">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row>
    <row r="315" spans="1:36" ht="15.75" customHeight="1">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row>
    <row r="316" spans="1:36" ht="15.75" customHeight="1">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row>
    <row r="317" spans="1:36" ht="15.75" customHeight="1">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row>
    <row r="318" spans="1:36" ht="15.75" customHeight="1">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row>
    <row r="319" spans="1:36" ht="15.75" customHeight="1">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row>
    <row r="320" spans="1:36" ht="15.75" customHeight="1">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row>
    <row r="321" spans="1:36" ht="15.75" customHeight="1">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row>
    <row r="322" spans="1:36" ht="15.75" customHeight="1">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row>
    <row r="323" spans="1:36" ht="15.75" customHeight="1">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row>
    <row r="324" spans="1:36" ht="15.75" customHeight="1">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row>
    <row r="325" spans="1:36" ht="15.75" customHeight="1">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row>
    <row r="326" spans="1:36" ht="15.75" customHeight="1">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row>
    <row r="327" spans="1:36" ht="15.75" customHeight="1">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row>
    <row r="328" spans="1:36" ht="15.75" customHeight="1">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row>
    <row r="329" spans="1:36" ht="15.75" customHeight="1">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row>
    <row r="330" spans="1:36" ht="15.75" customHeight="1">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row>
    <row r="331" spans="1:36" ht="15.75" customHeight="1">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row>
    <row r="332" spans="1:36" ht="15.75" customHeight="1">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row>
    <row r="333" spans="1:36" ht="15.75" customHeight="1">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row>
    <row r="334" spans="1:36" ht="15.75" customHeight="1">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row>
    <row r="335" spans="1:36" ht="15.75" customHeight="1">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row>
    <row r="336" spans="1:36" ht="15.75" customHeight="1">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row>
    <row r="337" spans="1:36" ht="15.75" customHeight="1">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row>
    <row r="338" spans="1:36" ht="15.75" customHeight="1">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row>
    <row r="339" spans="1:36" ht="15.75" customHeight="1">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row>
    <row r="340" spans="1:36" ht="15.75" customHeight="1">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row>
    <row r="341" spans="1:36" ht="15.75" customHeight="1">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row>
    <row r="342" spans="1:36" ht="15.75" customHeight="1">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row>
    <row r="343" spans="1:36" ht="15.75" customHeight="1">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row>
    <row r="344" spans="1:36" ht="15.75" customHeight="1">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row>
    <row r="345" spans="1:36" ht="15.75" customHeight="1">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row>
    <row r="346" spans="1:36" ht="15.75" customHeight="1">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row>
    <row r="347" spans="1:36" ht="15.75" customHeight="1">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row>
    <row r="348" spans="1:36" ht="15.75" customHeight="1">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row>
    <row r="349" spans="1:36" ht="15.75" customHeight="1">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row>
    <row r="350" spans="1:36" ht="15.75" customHeight="1">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row>
    <row r="351" spans="1:36" ht="15.75" customHeight="1">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row>
    <row r="352" spans="1:36" ht="15.75" customHeight="1">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row>
    <row r="353" spans="1:36" ht="15.75" customHeight="1">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row>
    <row r="354" spans="1:36" ht="15.75" customHeight="1">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row>
    <row r="355" spans="1:36" ht="15.75" customHeight="1">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row>
    <row r="356" spans="1:36" ht="15.75" customHeight="1">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row>
    <row r="357" spans="1:36" ht="15.75" customHeight="1">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row>
    <row r="358" spans="1:36" ht="15.75" customHeight="1">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row>
    <row r="359" spans="1:36" ht="15.75" customHeight="1">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row>
    <row r="360" spans="1:36" ht="15.75" customHeight="1">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row>
    <row r="361" spans="1:36" ht="15.75" customHeight="1">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row>
    <row r="362" spans="1:36" ht="15.75" customHeight="1">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row>
    <row r="363" spans="1:36" ht="15.75" customHeight="1">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row>
    <row r="364" spans="1:36" ht="15.75" customHeight="1">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row>
    <row r="365" spans="1:36" ht="15.75" customHeight="1">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row>
    <row r="366" spans="1:36" ht="15.75" customHeight="1">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row>
    <row r="367" spans="1:36" ht="15.75" customHeight="1">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row>
    <row r="368" spans="1:36" ht="15.75" customHeight="1">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row>
    <row r="369" spans="1:36" ht="15.75" customHeight="1">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row>
    <row r="370" spans="1:36" ht="15.75" customHeight="1">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row>
    <row r="371" spans="1:36" ht="15.75" customHeight="1">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row>
    <row r="372" spans="1:36" ht="15.75" customHeight="1">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row>
    <row r="373" spans="1:36" ht="15.75" customHeight="1">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row>
    <row r="374" spans="1:36" ht="15.75" customHeight="1">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row>
    <row r="375" spans="1:36" ht="15.75" customHeight="1">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row>
    <row r="376" spans="1:36" ht="15.75" customHeight="1">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row>
    <row r="377" spans="1:36" ht="15.75" customHeight="1">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row>
    <row r="378" spans="1:36" ht="15.75" customHeight="1">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row>
    <row r="379" spans="1:36" ht="15.75" customHeight="1">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row>
    <row r="380" spans="1:36" ht="15.75" customHeight="1">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row>
    <row r="381" spans="1:36" ht="15.75" customHeight="1">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row>
    <row r="382" spans="1:36" ht="15.75" customHeight="1">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row>
    <row r="383" spans="1:36" ht="15.75" customHeight="1">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row>
    <row r="384" spans="1:36" ht="15.75" customHeight="1">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row>
    <row r="385" spans="1:36" ht="15.75" customHeight="1">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row>
    <row r="386" spans="1:36" ht="15.75" customHeight="1">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row>
    <row r="387" spans="1:36" ht="15.75" customHeight="1">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row>
    <row r="388" spans="1:36" ht="15.75" customHeight="1">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row>
    <row r="389" spans="1:36" ht="15.75" customHeight="1">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row>
    <row r="390" spans="1:36" ht="15.75" customHeight="1">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row>
    <row r="391" spans="1:36" ht="15.75" customHeight="1">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row>
    <row r="392" spans="1:36" ht="15.75" customHeight="1">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row>
    <row r="393" spans="1:36" ht="15.75" customHeight="1">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row>
    <row r="394" spans="1:36" ht="15.75" customHeight="1">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row>
    <row r="395" spans="1:36" ht="15.75" customHeight="1">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row>
    <row r="396" spans="1:36" ht="15.75" customHeight="1">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row>
    <row r="397" spans="1:36" ht="15.75" customHeight="1">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row>
    <row r="398" spans="1:36" ht="15.75" customHeight="1">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row>
    <row r="399" spans="1:36" ht="15.75" customHeight="1">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row>
    <row r="400" spans="1:36" ht="15.75" customHeight="1">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row>
    <row r="401" spans="1:36" ht="15.75" customHeight="1">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row>
    <row r="402" spans="1:36" ht="15.75" customHeight="1">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row>
    <row r="403" spans="1:36" ht="15.75" customHeight="1">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row>
    <row r="404" spans="1:36" ht="15.75" customHeight="1">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row>
    <row r="405" spans="1:36" ht="15.75" customHeight="1">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row>
    <row r="406" spans="1:36" ht="15.75" customHeight="1">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row>
    <row r="407" spans="1:36" ht="15.75" customHeight="1">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row>
    <row r="408" spans="1:36" ht="15.75" customHeight="1">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row>
    <row r="409" spans="1:36" ht="15.75" customHeight="1">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row>
    <row r="410" spans="1:36" ht="15.75" customHeight="1">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row>
    <row r="411" spans="1:36" ht="15.75" customHeight="1">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row>
    <row r="412" spans="1:36" ht="15.75" customHeight="1">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row>
    <row r="413" spans="1:36" ht="15.75" customHeight="1">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row>
    <row r="414" spans="1:36" ht="15.75" customHeight="1">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row>
    <row r="415" spans="1:36" ht="15.75" customHeight="1">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row>
    <row r="416" spans="1:36" ht="15.75" customHeight="1">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row>
    <row r="417" spans="1:36" ht="15.75" customHeight="1">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row>
    <row r="418" spans="1:36" ht="15.75" customHeight="1">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row>
    <row r="419" spans="1:36" ht="15.75" customHeight="1">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row>
    <row r="420" spans="1:36" ht="15.75" customHeight="1">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row>
    <row r="421" spans="1:36" ht="15.75" customHeight="1">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row>
    <row r="422" spans="1:36" ht="15.75" customHeight="1">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row>
    <row r="423" spans="1:36" ht="15.75" customHeight="1">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row>
    <row r="424" spans="1:36" ht="15.75" customHeight="1">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row>
    <row r="425" spans="1:36" ht="15.75" customHeight="1">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row>
    <row r="426" spans="1:36" ht="15.75" customHeight="1">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row>
    <row r="427" spans="1:36" ht="15.75" customHeight="1">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row>
    <row r="428" spans="1:36" ht="15.75" customHeight="1">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row>
    <row r="429" spans="1:36" ht="15.75" customHeight="1">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row>
    <row r="430" spans="1:36" ht="15.75" customHeight="1">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row>
    <row r="431" spans="1:36" ht="15.75" customHeight="1">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row>
    <row r="432" spans="1:36" ht="15.75" customHeight="1">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row>
    <row r="433" spans="1:36" ht="15.75" customHeight="1">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row>
    <row r="434" spans="1:36" ht="15.75" customHeight="1">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row>
    <row r="435" spans="1:36" ht="15.75" customHeight="1">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row>
    <row r="436" spans="1:36" ht="15.75" customHeight="1">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row>
    <row r="437" spans="1:36" ht="15.75" customHeight="1">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row>
    <row r="438" spans="1:36" ht="15.75" customHeight="1">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row>
    <row r="439" spans="1:36" ht="15.75" customHeight="1">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row>
    <row r="440" spans="1:36" ht="15.75" customHeight="1">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row>
    <row r="441" spans="1:36" ht="15.75" customHeight="1">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row>
    <row r="442" spans="1:36" ht="15.75" customHeight="1">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row>
    <row r="443" spans="1:36" ht="15.75" customHeight="1">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row>
    <row r="444" spans="1:36" ht="15.75" customHeight="1">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row>
    <row r="445" spans="1:36" ht="15.75" customHeight="1">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row>
    <row r="446" spans="1:36" ht="15.75" customHeight="1">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row>
    <row r="447" spans="1:36" ht="15.75" customHeight="1">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row>
    <row r="448" spans="1:36" ht="15.75" customHeight="1">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row>
    <row r="449" spans="1:36" ht="15.75" customHeight="1">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row>
    <row r="450" spans="1:36" ht="15.75" customHeight="1">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row>
    <row r="451" spans="1:36" ht="15.75" customHeight="1">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row>
    <row r="452" spans="1:36" ht="15.75" customHeight="1">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row>
    <row r="453" spans="1:36" ht="15.75" customHeight="1">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row>
    <row r="454" spans="1:36" ht="15.75" customHeight="1">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row>
    <row r="455" spans="1:36" ht="15.75" customHeight="1">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row>
    <row r="456" spans="1:36" ht="15.75" customHeight="1">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row>
    <row r="457" spans="1:36" ht="15.75" customHeight="1">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row>
    <row r="458" spans="1:36" ht="15.75" customHeight="1">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row>
    <row r="459" spans="1:36" ht="15.75" customHeight="1">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row>
    <row r="460" spans="1:36" ht="15.75" customHeight="1">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row>
    <row r="461" spans="1:36" ht="15.75" customHeight="1">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row>
    <row r="462" spans="1:36" ht="15.75" customHeight="1">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row>
    <row r="463" spans="1:36" ht="15.75" customHeight="1">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row>
    <row r="464" spans="1:36" ht="15.75" customHeight="1">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row>
    <row r="465" spans="1:36" ht="15.75" customHeight="1">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row>
    <row r="466" spans="1:36" ht="15.75" customHeight="1">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row>
    <row r="467" spans="1:36" ht="15.75" customHeight="1">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row>
    <row r="468" spans="1:36" ht="15.75" customHeight="1">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row>
    <row r="469" spans="1:36" ht="15.75" customHeight="1">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row>
    <row r="470" spans="1:36" ht="15.75" customHeight="1">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row>
    <row r="471" spans="1:36" ht="15.75" customHeight="1">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row>
    <row r="472" spans="1:36" ht="15.75" customHeight="1">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row>
    <row r="473" spans="1:36" ht="15.75" customHeight="1">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row>
    <row r="474" spans="1:36" ht="15.75" customHeight="1">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row>
    <row r="475" spans="1:36" ht="15.75" customHeight="1">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row>
    <row r="476" spans="1:36" ht="15.75" customHeight="1">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row>
    <row r="477" spans="1:36" ht="15.75" customHeight="1">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row>
    <row r="478" spans="1:36" ht="15.75" customHeight="1">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row>
    <row r="479" spans="1:36" ht="15.75" customHeight="1">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row>
    <row r="480" spans="1:36" ht="15.75" customHeight="1">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row>
    <row r="481" spans="1:36" ht="15.75" customHeight="1">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row>
    <row r="482" spans="1:36" ht="15.75" customHeight="1">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row>
    <row r="483" spans="1:36" ht="15.75" customHeight="1">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row>
    <row r="484" spans="1:36" ht="15.75" customHeight="1">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row>
    <row r="485" spans="1:36" ht="15.75" customHeight="1">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row>
    <row r="486" spans="1:36" ht="15.75" customHeight="1">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row>
    <row r="487" spans="1:36" ht="15.75" customHeight="1">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row>
    <row r="488" spans="1:36" ht="15.75" customHeight="1">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row>
    <row r="489" spans="1:36" ht="15.75" customHeight="1">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row>
    <row r="490" spans="1:36" ht="15.75" customHeight="1">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row>
    <row r="491" spans="1:36" ht="15.75" customHeight="1">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row>
    <row r="492" spans="1:36" ht="15.75" customHeight="1">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row>
    <row r="493" spans="1:36" ht="15.75" customHeight="1">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row>
    <row r="494" spans="1:36" ht="15.75" customHeight="1">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row>
    <row r="495" spans="1:36" ht="15.75" customHeight="1">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row>
    <row r="496" spans="1:36" ht="15.75" customHeight="1">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row>
    <row r="497" spans="1:36" ht="15.75" customHeight="1">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row>
    <row r="498" spans="1:36" ht="15.75" customHeight="1">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row>
    <row r="499" spans="1:36" ht="15.75" customHeight="1">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row>
    <row r="500" spans="1:36" ht="15.75" customHeight="1">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row>
    <row r="501" spans="1:36" ht="15.75" customHeight="1">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row>
    <row r="502" spans="1:36" ht="15.75" customHeight="1">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row>
    <row r="503" spans="1:36" ht="15.75" customHeight="1">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row>
    <row r="504" spans="1:36" ht="15.75" customHeight="1">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row>
    <row r="505" spans="1:36" ht="15.75" customHeight="1">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row>
    <row r="506" spans="1:36" ht="15.75" customHeight="1">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row>
    <row r="507" spans="1:36" ht="15.75" customHeight="1">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row>
    <row r="508" spans="1:36" ht="15.75" customHeight="1">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row>
    <row r="509" spans="1:36" ht="15.75" customHeight="1">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row>
    <row r="510" spans="1:36" ht="15.75" customHeight="1">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row>
    <row r="511" spans="1:36" ht="15.75" customHeight="1">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row>
    <row r="512" spans="1:36" ht="15.75" customHeight="1">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row>
    <row r="513" spans="1:36" ht="15.75" customHeight="1">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row>
    <row r="514" spans="1:36" ht="15.75" customHeight="1">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row>
    <row r="515" spans="1:36" ht="15.75" customHeight="1">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row>
    <row r="516" spans="1:36" ht="15.75" customHeight="1">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row>
    <row r="517" spans="1:36" ht="15.75" customHeight="1">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row>
    <row r="518" spans="1:36" ht="15.75" customHeight="1">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row>
    <row r="519" spans="1:36" ht="15.75" customHeight="1">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row>
    <row r="520" spans="1:36" ht="15.75" customHeight="1">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row>
    <row r="521" spans="1:36" ht="15.75" customHeight="1">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row>
    <row r="522" spans="1:36" ht="15.75" customHeight="1">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row>
    <row r="523" spans="1:36" ht="15.75" customHeight="1">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row>
    <row r="524" spans="1:36" ht="15.75" customHeight="1">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row>
    <row r="525" spans="1:36" ht="15.75" customHeight="1">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row>
    <row r="526" spans="1:36" ht="15.75" customHeight="1">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row>
    <row r="527" spans="1:36" ht="15.75" customHeight="1">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row>
    <row r="528" spans="1:36" ht="15.75" customHeight="1">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row>
    <row r="529" spans="1:36" ht="15.75" customHeight="1">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row>
    <row r="530" spans="1:36" ht="15.75" customHeight="1">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row>
    <row r="531" spans="1:36" ht="15.75" customHeight="1">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row>
    <row r="532" spans="1:36" ht="15.75" customHeight="1">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row>
    <row r="533" spans="1:36" ht="15.75" customHeight="1">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row>
    <row r="534" spans="1:36" ht="15.75" customHeight="1">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row>
    <row r="535" spans="1:36" ht="15.75" customHeight="1">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row>
    <row r="536" spans="1:36" ht="15.75" customHeight="1">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row>
    <row r="537" spans="1:36" ht="15.75" customHeight="1">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row>
    <row r="538" spans="1:36" ht="15.75" customHeight="1">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row>
    <row r="539" spans="1:36" ht="15.75" customHeight="1">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row>
    <row r="540" spans="1:36" ht="15.75" customHeight="1">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row>
    <row r="541" spans="1:36" ht="15.75" customHeight="1">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row>
    <row r="542" spans="1:36" ht="15.75" customHeight="1">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row>
    <row r="543" spans="1:36" ht="15.75" customHeight="1">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row>
    <row r="544" spans="1:36" ht="15.75" customHeight="1">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row>
    <row r="545" spans="1:36" ht="15.75" customHeight="1">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row>
    <row r="546" spans="1:36" ht="15.75" customHeight="1">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row>
    <row r="547" spans="1:36" ht="15.75" customHeight="1">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row>
    <row r="548" spans="1:36" ht="15.75" customHeight="1">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row>
    <row r="549" spans="1:36" ht="15.75" customHeight="1">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row>
    <row r="550" spans="1:36" ht="15.75" customHeight="1">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row>
    <row r="551" spans="1:36" ht="15.75" customHeight="1">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row>
    <row r="552" spans="1:36" ht="15.75" customHeight="1">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row>
    <row r="553" spans="1:36" ht="15.75" customHeight="1">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row>
    <row r="554" spans="1:36" ht="15.75" customHeight="1">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row>
    <row r="555" spans="1:36" ht="15.75" customHeight="1">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row>
    <row r="556" spans="1:36" ht="15.75" customHeight="1">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row>
    <row r="557" spans="1:36" ht="15.75" customHeight="1">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row>
    <row r="558" spans="1:36" ht="15.75" customHeight="1">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row>
    <row r="559" spans="1:36" ht="15.75" customHeight="1">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row>
    <row r="560" spans="1:36" ht="15.75" customHeight="1">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row>
    <row r="561" spans="1:36" ht="15.75" customHeight="1">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row>
    <row r="562" spans="1:36" ht="15.75" customHeight="1">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c r="AA562" s="48"/>
      <c r="AB562" s="48"/>
      <c r="AC562" s="48"/>
      <c r="AD562" s="48"/>
      <c r="AE562" s="48"/>
      <c r="AF562" s="48"/>
      <c r="AG562" s="48"/>
      <c r="AH562" s="48"/>
      <c r="AI562" s="48"/>
      <c r="AJ562" s="48"/>
    </row>
    <row r="563" spans="1:36" ht="15.75" customHeight="1">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c r="AA563" s="48"/>
      <c r="AB563" s="48"/>
      <c r="AC563" s="48"/>
      <c r="AD563" s="48"/>
      <c r="AE563" s="48"/>
      <c r="AF563" s="48"/>
      <c r="AG563" s="48"/>
      <c r="AH563" s="48"/>
      <c r="AI563" s="48"/>
      <c r="AJ563" s="48"/>
    </row>
    <row r="564" spans="1:36" ht="15.75" customHeight="1">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c r="AA564" s="48"/>
      <c r="AB564" s="48"/>
      <c r="AC564" s="48"/>
      <c r="AD564" s="48"/>
      <c r="AE564" s="48"/>
      <c r="AF564" s="48"/>
      <c r="AG564" s="48"/>
      <c r="AH564" s="48"/>
      <c r="AI564" s="48"/>
      <c r="AJ564" s="48"/>
    </row>
    <row r="565" spans="1:36" ht="15.75" customHeight="1">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row>
    <row r="566" spans="1:36" ht="15.75" customHeight="1">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c r="AA566" s="48"/>
      <c r="AB566" s="48"/>
      <c r="AC566" s="48"/>
      <c r="AD566" s="48"/>
      <c r="AE566" s="48"/>
      <c r="AF566" s="48"/>
      <c r="AG566" s="48"/>
      <c r="AH566" s="48"/>
      <c r="AI566" s="48"/>
      <c r="AJ566" s="48"/>
    </row>
    <row r="567" spans="1:36" ht="15.75" customHeight="1">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row>
    <row r="568" spans="1:36" ht="15.75" customHeight="1">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row>
    <row r="569" spans="1:36" ht="15.75" customHeight="1">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row>
    <row r="570" spans="1:36" ht="15.75" customHeight="1">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row>
    <row r="571" spans="1:36" ht="15.75" customHeight="1">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row>
    <row r="572" spans="1:36" ht="15.75" customHeight="1">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row>
    <row r="573" spans="1:36" ht="15.75" customHeight="1">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row>
    <row r="574" spans="1:36" ht="15.75" customHeight="1">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row>
    <row r="575" spans="1:36" ht="15.75" customHeight="1">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row>
    <row r="576" spans="1:36" ht="15.75" customHeight="1">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row>
    <row r="577" spans="1:36" ht="15.75" customHeight="1">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row>
    <row r="578" spans="1:36" ht="15.75" customHeight="1">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row>
    <row r="579" spans="1:36" ht="15.75" customHeight="1">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row>
    <row r="580" spans="1:36" ht="15.75" customHeight="1">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row>
    <row r="581" spans="1:36" ht="15.75" customHeight="1">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row>
    <row r="582" spans="1:36" ht="15.75" customHeight="1">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row>
    <row r="583" spans="1:36" ht="15.75" customHeight="1">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row>
    <row r="584" spans="1:36" ht="15.75" customHeight="1">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row>
    <row r="585" spans="1:36" ht="15.75" customHeight="1">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row>
    <row r="586" spans="1:36" ht="15.75" customHeight="1">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row>
    <row r="587" spans="1:36" ht="15.75" customHeight="1">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row>
    <row r="588" spans="1:36" ht="15.75" customHeight="1">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row>
    <row r="589" spans="1:36" ht="15.75" customHeight="1">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row>
    <row r="590" spans="1:36" ht="15.75" customHeight="1">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c r="AA590" s="48"/>
      <c r="AB590" s="48"/>
      <c r="AC590" s="48"/>
      <c r="AD590" s="48"/>
      <c r="AE590" s="48"/>
      <c r="AF590" s="48"/>
      <c r="AG590" s="48"/>
      <c r="AH590" s="48"/>
      <c r="AI590" s="48"/>
      <c r="AJ590" s="48"/>
    </row>
    <row r="591" spans="1:36" ht="15.75" customHeight="1">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row>
    <row r="592" spans="1:36" ht="15.75" customHeight="1">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row>
    <row r="593" spans="1:36" ht="15.75" customHeight="1">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row>
    <row r="594" spans="1:36" ht="15.75" customHeight="1">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row>
    <row r="595" spans="1:36" ht="15.75" customHeight="1">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row>
    <row r="596" spans="1:36" ht="15.75" customHeight="1">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row>
    <row r="597" spans="1:36" ht="15.75" customHeight="1">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row>
    <row r="598" spans="1:36" ht="15.75" customHeight="1">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row>
    <row r="599" spans="1:36" ht="15.75" customHeight="1">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row>
    <row r="600" spans="1:36" ht="15.75" customHeight="1">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c r="AA600" s="48"/>
      <c r="AB600" s="48"/>
      <c r="AC600" s="48"/>
      <c r="AD600" s="48"/>
      <c r="AE600" s="48"/>
      <c r="AF600" s="48"/>
      <c r="AG600" s="48"/>
      <c r="AH600" s="48"/>
      <c r="AI600" s="48"/>
      <c r="AJ600" s="48"/>
    </row>
    <row r="601" spans="1:36" ht="15.75" customHeight="1">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row>
    <row r="602" spans="1:36" ht="15.75" customHeight="1">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row>
    <row r="603" spans="1:36" ht="15.75" customHeight="1">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row>
    <row r="604" spans="1:36" ht="15.75" customHeight="1">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row>
    <row r="605" spans="1:36" ht="15.75" customHeight="1">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row>
    <row r="606" spans="1:36" ht="15.75" customHeight="1">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row>
    <row r="607" spans="1:36" ht="15.75" customHeight="1">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row>
    <row r="608" spans="1:36" ht="15.75" customHeight="1">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row>
    <row r="609" spans="1:36" ht="15.75" customHeight="1">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row>
    <row r="610" spans="1:36" ht="15.75" customHeight="1">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row>
    <row r="611" spans="1:36" ht="15.75" customHeight="1">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c r="AA611" s="48"/>
      <c r="AB611" s="48"/>
      <c r="AC611" s="48"/>
      <c r="AD611" s="48"/>
      <c r="AE611" s="48"/>
      <c r="AF611" s="48"/>
      <c r="AG611" s="48"/>
      <c r="AH611" s="48"/>
      <c r="AI611" s="48"/>
      <c r="AJ611" s="48"/>
    </row>
    <row r="612" spans="1:36" ht="15.75" customHeight="1">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row>
    <row r="613" spans="1:36" ht="15.75" customHeight="1">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c r="AA613" s="48"/>
      <c r="AB613" s="48"/>
      <c r="AC613" s="48"/>
      <c r="AD613" s="48"/>
      <c r="AE613" s="48"/>
      <c r="AF613" s="48"/>
      <c r="AG613" s="48"/>
      <c r="AH613" s="48"/>
      <c r="AI613" s="48"/>
      <c r="AJ613" s="48"/>
    </row>
    <row r="614" spans="1:36" ht="15.75" customHeight="1">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8"/>
    </row>
    <row r="615" spans="1:36" ht="15.75" customHeight="1">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c r="AA615" s="48"/>
      <c r="AB615" s="48"/>
      <c r="AC615" s="48"/>
      <c r="AD615" s="48"/>
      <c r="AE615" s="48"/>
      <c r="AF615" s="48"/>
      <c r="AG615" s="48"/>
      <c r="AH615" s="48"/>
      <c r="AI615" s="48"/>
      <c r="AJ615" s="48"/>
    </row>
    <row r="616" spans="1:36" ht="15.75" customHeight="1">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row>
    <row r="617" spans="1:36" ht="15.75" customHeight="1">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8"/>
    </row>
    <row r="618" spans="1:36" ht="15.75" customHeight="1">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row>
    <row r="619" spans="1:36" ht="15.75" customHeight="1">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row>
    <row r="620" spans="1:36" ht="15.75" customHeight="1">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row>
    <row r="621" spans="1:36" ht="15.75" customHeight="1">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c r="AA621" s="48"/>
      <c r="AB621" s="48"/>
      <c r="AC621" s="48"/>
      <c r="AD621" s="48"/>
      <c r="AE621" s="48"/>
      <c r="AF621" s="48"/>
      <c r="AG621" s="48"/>
      <c r="AH621" s="48"/>
      <c r="AI621" s="48"/>
      <c r="AJ621" s="48"/>
    </row>
    <row r="622" spans="1:36" ht="15.75" customHeight="1">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row>
    <row r="623" spans="1:36" ht="15.75" customHeight="1">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c r="AA623" s="48"/>
      <c r="AB623" s="48"/>
      <c r="AC623" s="48"/>
      <c r="AD623" s="48"/>
      <c r="AE623" s="48"/>
      <c r="AF623" s="48"/>
      <c r="AG623" s="48"/>
      <c r="AH623" s="48"/>
      <c r="AI623" s="48"/>
      <c r="AJ623" s="48"/>
    </row>
    <row r="624" spans="1:36" ht="15.75" customHeight="1">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row>
    <row r="625" spans="1:36" ht="15.75" customHeight="1">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row>
    <row r="626" spans="1:36" ht="15.75" customHeight="1">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c r="AA626" s="48"/>
      <c r="AB626" s="48"/>
      <c r="AC626" s="48"/>
      <c r="AD626" s="48"/>
      <c r="AE626" s="48"/>
      <c r="AF626" s="48"/>
      <c r="AG626" s="48"/>
      <c r="AH626" s="48"/>
      <c r="AI626" s="48"/>
      <c r="AJ626" s="48"/>
    </row>
    <row r="627" spans="1:36" ht="15.75" customHeight="1">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row>
    <row r="628" spans="1:36" ht="15.75" customHeight="1">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c r="AA628" s="48"/>
      <c r="AB628" s="48"/>
      <c r="AC628" s="48"/>
      <c r="AD628" s="48"/>
      <c r="AE628" s="48"/>
      <c r="AF628" s="48"/>
      <c r="AG628" s="48"/>
      <c r="AH628" s="48"/>
      <c r="AI628" s="48"/>
      <c r="AJ628" s="48"/>
    </row>
    <row r="629" spans="1:36" ht="15.75" customHeight="1">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row>
    <row r="630" spans="1:36" ht="15.75" customHeight="1">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c r="AA630" s="48"/>
      <c r="AB630" s="48"/>
      <c r="AC630" s="48"/>
      <c r="AD630" s="48"/>
      <c r="AE630" s="48"/>
      <c r="AF630" s="48"/>
      <c r="AG630" s="48"/>
      <c r="AH630" s="48"/>
      <c r="AI630" s="48"/>
      <c r="AJ630" s="48"/>
    </row>
    <row r="631" spans="1:36" ht="15.75" customHeight="1">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row>
    <row r="632" spans="1:36" ht="15.75" customHeight="1">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row>
    <row r="633" spans="1:36" ht="15.75" customHeight="1">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row>
    <row r="634" spans="1:36" ht="15.75" customHeight="1">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row>
    <row r="635" spans="1:36" ht="15.75" customHeight="1">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row>
    <row r="636" spans="1:36" ht="15.75" customHeight="1">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row>
    <row r="637" spans="1:36" ht="15.75" customHeight="1">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row>
    <row r="638" spans="1:36" ht="15.75" customHeight="1">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row>
    <row r="639" spans="1:36" ht="15.75" customHeight="1">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row>
    <row r="640" spans="1:36" ht="15.75" customHeight="1">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row>
    <row r="641" spans="1:36" ht="15.75" customHeight="1">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row>
    <row r="642" spans="1:36" ht="15.75" customHeight="1">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row>
    <row r="643" spans="1:36" ht="15.75" customHeight="1">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row>
    <row r="644" spans="1:36" ht="15.75" customHeight="1">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row>
    <row r="645" spans="1:36" ht="15.75" customHeight="1">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row>
    <row r="646" spans="1:36" ht="15.75" customHeight="1">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row>
    <row r="647" spans="1:36" ht="15.75" customHeight="1">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row>
    <row r="648" spans="1:36" ht="15.75" customHeight="1">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row>
    <row r="649" spans="1:36" ht="15.75" customHeight="1">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row>
    <row r="650" spans="1:36" ht="15.75" customHeight="1">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row>
    <row r="651" spans="1:36" ht="15.75" customHeight="1">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row>
    <row r="652" spans="1:36" ht="15.75" customHeight="1">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row>
    <row r="653" spans="1:36" ht="15.75" customHeight="1">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row>
    <row r="654" spans="1:36" ht="15.75" customHeight="1">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row>
    <row r="655" spans="1:36" ht="15.75" customHeight="1">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row>
    <row r="656" spans="1:36" ht="15.75" customHeight="1">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row>
    <row r="657" spans="1:36" ht="15.75" customHeight="1">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row>
    <row r="658" spans="1:36" ht="15.75" customHeight="1">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row>
    <row r="659" spans="1:36" ht="15.75" customHeight="1">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row>
    <row r="660" spans="1:36" ht="15.75" customHeight="1">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row>
    <row r="661" spans="1:36" ht="15.75" customHeight="1">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row>
    <row r="662" spans="1:36" ht="15.75" customHeight="1">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row>
    <row r="663" spans="1:36" ht="15.75" customHeight="1">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row>
    <row r="664" spans="1:36" ht="15.75" customHeight="1">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row>
    <row r="665" spans="1:36" ht="15.75" customHeight="1">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c r="AA665" s="48"/>
      <c r="AB665" s="48"/>
      <c r="AC665" s="48"/>
      <c r="AD665" s="48"/>
      <c r="AE665" s="48"/>
      <c r="AF665" s="48"/>
      <c r="AG665" s="48"/>
      <c r="AH665" s="48"/>
      <c r="AI665" s="48"/>
      <c r="AJ665" s="48"/>
    </row>
    <row r="666" spans="1:36" ht="15.75" customHeight="1">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row>
    <row r="667" spans="1:36" ht="15.75" customHeight="1">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row>
    <row r="668" spans="1:36" ht="15.75" customHeight="1">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row>
    <row r="669" spans="1:36" ht="15.75" customHeight="1">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c r="AA669" s="48"/>
      <c r="AB669" s="48"/>
      <c r="AC669" s="48"/>
      <c r="AD669" s="48"/>
      <c r="AE669" s="48"/>
      <c r="AF669" s="48"/>
      <c r="AG669" s="48"/>
      <c r="AH669" s="48"/>
      <c r="AI669" s="48"/>
      <c r="AJ669" s="48"/>
    </row>
    <row r="670" spans="1:36" ht="15.75" customHeight="1">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c r="AA670" s="48"/>
      <c r="AB670" s="48"/>
      <c r="AC670" s="48"/>
      <c r="AD670" s="48"/>
      <c r="AE670" s="48"/>
      <c r="AF670" s="48"/>
      <c r="AG670" s="48"/>
      <c r="AH670" s="48"/>
      <c r="AI670" s="48"/>
      <c r="AJ670" s="48"/>
    </row>
    <row r="671" spans="1:36" ht="15.75" customHeight="1">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row>
    <row r="672" spans="1:36" ht="15.75" customHeight="1">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row>
    <row r="673" spans="1:36" ht="15.75" customHeight="1">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row>
    <row r="674" spans="1:36" ht="15.75" customHeight="1">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row>
    <row r="675" spans="1:36" ht="15.75" customHeight="1">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row>
    <row r="676" spans="1:36" ht="15.75" customHeight="1">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48"/>
      <c r="AI676" s="48"/>
      <c r="AJ676" s="48"/>
    </row>
    <row r="677" spans="1:36" ht="15.75" customHeight="1">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row>
    <row r="678" spans="1:36" ht="15.75" customHeight="1">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c r="AA678" s="48"/>
      <c r="AB678" s="48"/>
      <c r="AC678" s="48"/>
      <c r="AD678" s="48"/>
      <c r="AE678" s="48"/>
      <c r="AF678" s="48"/>
      <c r="AG678" s="48"/>
      <c r="AH678" s="48"/>
      <c r="AI678" s="48"/>
      <c r="AJ678" s="48"/>
    </row>
    <row r="679" spans="1:36" ht="15.75" customHeight="1">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row>
    <row r="680" spans="1:36" ht="15.75" customHeight="1">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row>
    <row r="681" spans="1:36" ht="15.75" customHeight="1">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c r="AA681" s="48"/>
      <c r="AB681" s="48"/>
      <c r="AC681" s="48"/>
      <c r="AD681" s="48"/>
      <c r="AE681" s="48"/>
      <c r="AF681" s="48"/>
      <c r="AG681" s="48"/>
      <c r="AH681" s="48"/>
      <c r="AI681" s="48"/>
      <c r="AJ681" s="48"/>
    </row>
    <row r="682" spans="1:36" ht="15.75" customHeight="1">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row>
    <row r="683" spans="1:36" ht="15.75" customHeight="1">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c r="AA683" s="48"/>
      <c r="AB683" s="48"/>
      <c r="AC683" s="48"/>
      <c r="AD683" s="48"/>
      <c r="AE683" s="48"/>
      <c r="AF683" s="48"/>
      <c r="AG683" s="48"/>
      <c r="AH683" s="48"/>
      <c r="AI683" s="48"/>
      <c r="AJ683" s="48"/>
    </row>
    <row r="684" spans="1:36" ht="15.75" customHeight="1">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row>
    <row r="685" spans="1:36" ht="15.75" customHeight="1">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row>
    <row r="686" spans="1:36" ht="15.75" customHeight="1">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row>
    <row r="687" spans="1:36" ht="15.75" customHeight="1">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c r="AA687" s="48"/>
      <c r="AB687" s="48"/>
      <c r="AC687" s="48"/>
      <c r="AD687" s="48"/>
      <c r="AE687" s="48"/>
      <c r="AF687" s="48"/>
      <c r="AG687" s="48"/>
      <c r="AH687" s="48"/>
      <c r="AI687" s="48"/>
      <c r="AJ687" s="48"/>
    </row>
    <row r="688" spans="1:36" ht="15.75" customHeight="1">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row>
    <row r="689" spans="1:36" ht="15.75" customHeight="1">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c r="AA689" s="48"/>
      <c r="AB689" s="48"/>
      <c r="AC689" s="48"/>
      <c r="AD689" s="48"/>
      <c r="AE689" s="48"/>
      <c r="AF689" s="48"/>
      <c r="AG689" s="48"/>
      <c r="AH689" s="48"/>
      <c r="AI689" s="48"/>
      <c r="AJ689" s="48"/>
    </row>
    <row r="690" spans="1:36" ht="15.75" customHeight="1">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c r="AA690" s="48"/>
      <c r="AB690" s="48"/>
      <c r="AC690" s="48"/>
      <c r="AD690" s="48"/>
      <c r="AE690" s="48"/>
      <c r="AF690" s="48"/>
      <c r="AG690" s="48"/>
      <c r="AH690" s="48"/>
      <c r="AI690" s="48"/>
      <c r="AJ690" s="48"/>
    </row>
    <row r="691" spans="1:36" ht="15.75" customHeight="1">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c r="AA691" s="48"/>
      <c r="AB691" s="48"/>
      <c r="AC691" s="48"/>
      <c r="AD691" s="48"/>
      <c r="AE691" s="48"/>
      <c r="AF691" s="48"/>
      <c r="AG691" s="48"/>
      <c r="AH691" s="48"/>
      <c r="AI691" s="48"/>
      <c r="AJ691" s="48"/>
    </row>
    <row r="692" spans="1:36" ht="15.75" customHeight="1">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row>
    <row r="693" spans="1:36" ht="15.75" customHeight="1">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row>
    <row r="694" spans="1:36" ht="15.75" customHeight="1">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c r="AA694" s="48"/>
      <c r="AB694" s="48"/>
      <c r="AC694" s="48"/>
      <c r="AD694" s="48"/>
      <c r="AE694" s="48"/>
      <c r="AF694" s="48"/>
      <c r="AG694" s="48"/>
      <c r="AH694" s="48"/>
      <c r="AI694" s="48"/>
      <c r="AJ694" s="48"/>
    </row>
    <row r="695" spans="1:36" ht="15.75" customHeight="1">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row>
    <row r="696" spans="1:36" ht="15.75" customHeight="1">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c r="AA696" s="48"/>
      <c r="AB696" s="48"/>
      <c r="AC696" s="48"/>
      <c r="AD696" s="48"/>
      <c r="AE696" s="48"/>
      <c r="AF696" s="48"/>
      <c r="AG696" s="48"/>
      <c r="AH696" s="48"/>
      <c r="AI696" s="48"/>
      <c r="AJ696" s="48"/>
    </row>
    <row r="697" spans="1:36" ht="15.75" customHeight="1">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c r="AA697" s="48"/>
      <c r="AB697" s="48"/>
      <c r="AC697" s="48"/>
      <c r="AD697" s="48"/>
      <c r="AE697" s="48"/>
      <c r="AF697" s="48"/>
      <c r="AG697" s="48"/>
      <c r="AH697" s="48"/>
      <c r="AI697" s="48"/>
      <c r="AJ697" s="48"/>
    </row>
    <row r="698" spans="1:36" ht="15.75" customHeight="1">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c r="AA698" s="48"/>
      <c r="AB698" s="48"/>
      <c r="AC698" s="48"/>
      <c r="AD698" s="48"/>
      <c r="AE698" s="48"/>
      <c r="AF698" s="48"/>
      <c r="AG698" s="48"/>
      <c r="AH698" s="48"/>
      <c r="AI698" s="48"/>
      <c r="AJ698" s="48"/>
    </row>
    <row r="699" spans="1:36" ht="15.75" customHeight="1">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c r="AA699" s="48"/>
      <c r="AB699" s="48"/>
      <c r="AC699" s="48"/>
      <c r="AD699" s="48"/>
      <c r="AE699" s="48"/>
      <c r="AF699" s="48"/>
      <c r="AG699" s="48"/>
      <c r="AH699" s="48"/>
      <c r="AI699" s="48"/>
      <c r="AJ699" s="48"/>
    </row>
    <row r="700" spans="1:36" ht="15.75" customHeight="1">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row>
    <row r="701" spans="1:36" ht="15.75" customHeight="1">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row>
    <row r="702" spans="1:36" ht="15.75" customHeight="1">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row>
    <row r="703" spans="1:36" ht="15.75" customHeight="1">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c r="AA703" s="48"/>
      <c r="AB703" s="48"/>
      <c r="AC703" s="48"/>
      <c r="AD703" s="48"/>
      <c r="AE703" s="48"/>
      <c r="AF703" s="48"/>
      <c r="AG703" s="48"/>
      <c r="AH703" s="48"/>
      <c r="AI703" s="48"/>
      <c r="AJ703" s="48"/>
    </row>
    <row r="704" spans="1:36" ht="15.75" customHeight="1">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row>
    <row r="705" spans="1:36" ht="15.75" customHeight="1">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row>
    <row r="706" spans="1:36" ht="15.75" customHeight="1">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c r="AA706" s="48"/>
      <c r="AB706" s="48"/>
      <c r="AC706" s="48"/>
      <c r="AD706" s="48"/>
      <c r="AE706" s="48"/>
      <c r="AF706" s="48"/>
      <c r="AG706" s="48"/>
      <c r="AH706" s="48"/>
      <c r="AI706" s="48"/>
      <c r="AJ706" s="48"/>
    </row>
    <row r="707" spans="1:36" ht="15.75" customHeight="1">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row>
    <row r="708" spans="1:36" ht="15.75" customHeight="1">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row>
    <row r="709" spans="1:36" ht="15.75" customHeight="1">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row>
    <row r="710" spans="1:36" ht="15.75" customHeight="1">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c r="AA710" s="48"/>
      <c r="AB710" s="48"/>
      <c r="AC710" s="48"/>
      <c r="AD710" s="48"/>
      <c r="AE710" s="48"/>
      <c r="AF710" s="48"/>
      <c r="AG710" s="48"/>
      <c r="AH710" s="48"/>
      <c r="AI710" s="48"/>
      <c r="AJ710" s="48"/>
    </row>
    <row r="711" spans="1:36" ht="15.75" customHeight="1">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row>
    <row r="712" spans="1:36" ht="15.75" customHeight="1">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row>
    <row r="713" spans="1:36" ht="15.75" customHeight="1">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c r="AA713" s="48"/>
      <c r="AB713" s="48"/>
      <c r="AC713" s="48"/>
      <c r="AD713" s="48"/>
      <c r="AE713" s="48"/>
      <c r="AF713" s="48"/>
      <c r="AG713" s="48"/>
      <c r="AH713" s="48"/>
      <c r="AI713" s="48"/>
      <c r="AJ713" s="48"/>
    </row>
    <row r="714" spans="1:36" ht="15.75" customHeight="1">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c r="AA714" s="48"/>
      <c r="AB714" s="48"/>
      <c r="AC714" s="48"/>
      <c r="AD714" s="48"/>
      <c r="AE714" s="48"/>
      <c r="AF714" s="48"/>
      <c r="AG714" s="48"/>
      <c r="AH714" s="48"/>
      <c r="AI714" s="48"/>
      <c r="AJ714" s="48"/>
    </row>
    <row r="715" spans="1:36" ht="15.75" customHeight="1">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row>
    <row r="716" spans="1:36" ht="15.75" customHeight="1">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c r="AA716" s="48"/>
      <c r="AB716" s="48"/>
      <c r="AC716" s="48"/>
      <c r="AD716" s="48"/>
      <c r="AE716" s="48"/>
      <c r="AF716" s="48"/>
      <c r="AG716" s="48"/>
      <c r="AH716" s="48"/>
      <c r="AI716" s="48"/>
      <c r="AJ716" s="48"/>
    </row>
    <row r="717" spans="1:36" ht="15.75" customHeight="1">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c r="AA717" s="48"/>
      <c r="AB717" s="48"/>
      <c r="AC717" s="48"/>
      <c r="AD717" s="48"/>
      <c r="AE717" s="48"/>
      <c r="AF717" s="48"/>
      <c r="AG717" s="48"/>
      <c r="AH717" s="48"/>
      <c r="AI717" s="48"/>
      <c r="AJ717" s="48"/>
    </row>
    <row r="718" spans="1:36" ht="15.75" customHeight="1">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c r="AB718" s="48"/>
      <c r="AC718" s="48"/>
      <c r="AD718" s="48"/>
      <c r="AE718" s="48"/>
      <c r="AF718" s="48"/>
      <c r="AG718" s="48"/>
      <c r="AH718" s="48"/>
      <c r="AI718" s="48"/>
      <c r="AJ718" s="48"/>
    </row>
    <row r="719" spans="1:36" ht="15.75" customHeight="1">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c r="AB719" s="48"/>
      <c r="AC719" s="48"/>
      <c r="AD719" s="48"/>
      <c r="AE719" s="48"/>
      <c r="AF719" s="48"/>
      <c r="AG719" s="48"/>
      <c r="AH719" s="48"/>
      <c r="AI719" s="48"/>
      <c r="AJ719" s="48"/>
    </row>
    <row r="720" spans="1:36" ht="15.75" customHeight="1">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c r="AA720" s="48"/>
      <c r="AB720" s="48"/>
      <c r="AC720" s="48"/>
      <c r="AD720" s="48"/>
      <c r="AE720" s="48"/>
      <c r="AF720" s="48"/>
      <c r="AG720" s="48"/>
      <c r="AH720" s="48"/>
      <c r="AI720" s="48"/>
      <c r="AJ720" s="48"/>
    </row>
    <row r="721" spans="1:36" ht="15.75" customHeight="1">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c r="AA721" s="48"/>
      <c r="AB721" s="48"/>
      <c r="AC721" s="48"/>
      <c r="AD721" s="48"/>
      <c r="AE721" s="48"/>
      <c r="AF721" s="48"/>
      <c r="AG721" s="48"/>
      <c r="AH721" s="48"/>
      <c r="AI721" s="48"/>
      <c r="AJ721" s="48"/>
    </row>
    <row r="722" spans="1:36" ht="15.75" customHeight="1">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c r="AA722" s="48"/>
      <c r="AB722" s="48"/>
      <c r="AC722" s="48"/>
      <c r="AD722" s="48"/>
      <c r="AE722" s="48"/>
      <c r="AF722" s="48"/>
      <c r="AG722" s="48"/>
      <c r="AH722" s="48"/>
      <c r="AI722" s="48"/>
      <c r="AJ722" s="48"/>
    </row>
    <row r="723" spans="1:36" ht="15.75" customHeight="1">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c r="AA723" s="48"/>
      <c r="AB723" s="48"/>
      <c r="AC723" s="48"/>
      <c r="AD723" s="48"/>
      <c r="AE723" s="48"/>
      <c r="AF723" s="48"/>
      <c r="AG723" s="48"/>
      <c r="AH723" s="48"/>
      <c r="AI723" s="48"/>
      <c r="AJ723" s="48"/>
    </row>
    <row r="724" spans="1:36" ht="15.75" customHeight="1">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c r="AA724" s="48"/>
      <c r="AB724" s="48"/>
      <c r="AC724" s="48"/>
      <c r="AD724" s="48"/>
      <c r="AE724" s="48"/>
      <c r="AF724" s="48"/>
      <c r="AG724" s="48"/>
      <c r="AH724" s="48"/>
      <c r="AI724" s="48"/>
      <c r="AJ724" s="48"/>
    </row>
    <row r="725" spans="1:36" ht="15.75" customHeight="1">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48"/>
      <c r="AB725" s="48"/>
      <c r="AC725" s="48"/>
      <c r="AD725" s="48"/>
      <c r="AE725" s="48"/>
      <c r="AF725" s="48"/>
      <c r="AG725" s="48"/>
      <c r="AH725" s="48"/>
      <c r="AI725" s="48"/>
      <c r="AJ725" s="48"/>
    </row>
    <row r="726" spans="1:36" ht="15.75" customHeight="1">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c r="AA726" s="48"/>
      <c r="AB726" s="48"/>
      <c r="AC726" s="48"/>
      <c r="AD726" s="48"/>
      <c r="AE726" s="48"/>
      <c r="AF726" s="48"/>
      <c r="AG726" s="48"/>
      <c r="AH726" s="48"/>
      <c r="AI726" s="48"/>
      <c r="AJ726" s="48"/>
    </row>
    <row r="727" spans="1:36" ht="15.75" customHeight="1">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48"/>
      <c r="AB727" s="48"/>
      <c r="AC727" s="48"/>
      <c r="AD727" s="48"/>
      <c r="AE727" s="48"/>
      <c r="AF727" s="48"/>
      <c r="AG727" s="48"/>
      <c r="AH727" s="48"/>
      <c r="AI727" s="48"/>
      <c r="AJ727" s="48"/>
    </row>
    <row r="728" spans="1:36" ht="15.75" customHeight="1">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c r="AA728" s="48"/>
      <c r="AB728" s="48"/>
      <c r="AC728" s="48"/>
      <c r="AD728" s="48"/>
      <c r="AE728" s="48"/>
      <c r="AF728" s="48"/>
      <c r="AG728" s="48"/>
      <c r="AH728" s="48"/>
      <c r="AI728" s="48"/>
      <c r="AJ728" s="48"/>
    </row>
    <row r="729" spans="1:36" ht="15.75" customHeight="1">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48"/>
      <c r="AB729" s="48"/>
      <c r="AC729" s="48"/>
      <c r="AD729" s="48"/>
      <c r="AE729" s="48"/>
      <c r="AF729" s="48"/>
      <c r="AG729" s="48"/>
      <c r="AH729" s="48"/>
      <c r="AI729" s="48"/>
      <c r="AJ729" s="48"/>
    </row>
    <row r="730" spans="1:36" ht="15.75" customHeight="1">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c r="AA730" s="48"/>
      <c r="AB730" s="48"/>
      <c r="AC730" s="48"/>
      <c r="AD730" s="48"/>
      <c r="AE730" s="48"/>
      <c r="AF730" s="48"/>
      <c r="AG730" s="48"/>
      <c r="AH730" s="48"/>
      <c r="AI730" s="48"/>
      <c r="AJ730" s="48"/>
    </row>
    <row r="731" spans="1:36" ht="15.75" customHeight="1">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c r="AA731" s="48"/>
      <c r="AB731" s="48"/>
      <c r="AC731" s="48"/>
      <c r="AD731" s="48"/>
      <c r="AE731" s="48"/>
      <c r="AF731" s="48"/>
      <c r="AG731" s="48"/>
      <c r="AH731" s="48"/>
      <c r="AI731" s="48"/>
      <c r="AJ731" s="48"/>
    </row>
    <row r="732" spans="1:36" ht="15.75" customHeight="1">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c r="AA732" s="48"/>
      <c r="AB732" s="48"/>
      <c r="AC732" s="48"/>
      <c r="AD732" s="48"/>
      <c r="AE732" s="48"/>
      <c r="AF732" s="48"/>
      <c r="AG732" s="48"/>
      <c r="AH732" s="48"/>
      <c r="AI732" s="48"/>
      <c r="AJ732" s="48"/>
    </row>
    <row r="733" spans="1:36" ht="15.75" customHeight="1">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48"/>
      <c r="AB733" s="48"/>
      <c r="AC733" s="48"/>
      <c r="AD733" s="48"/>
      <c r="AE733" s="48"/>
      <c r="AF733" s="48"/>
      <c r="AG733" s="48"/>
      <c r="AH733" s="48"/>
      <c r="AI733" s="48"/>
      <c r="AJ733" s="48"/>
    </row>
    <row r="734" spans="1:36" ht="15.75" customHeight="1">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c r="AA734" s="48"/>
      <c r="AB734" s="48"/>
      <c r="AC734" s="48"/>
      <c r="AD734" s="48"/>
      <c r="AE734" s="48"/>
      <c r="AF734" s="48"/>
      <c r="AG734" s="48"/>
      <c r="AH734" s="48"/>
      <c r="AI734" s="48"/>
      <c r="AJ734" s="48"/>
    </row>
    <row r="735" spans="1:36" ht="15.75" customHeight="1">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48"/>
      <c r="AB735" s="48"/>
      <c r="AC735" s="48"/>
      <c r="AD735" s="48"/>
      <c r="AE735" s="48"/>
      <c r="AF735" s="48"/>
      <c r="AG735" s="48"/>
      <c r="AH735" s="48"/>
      <c r="AI735" s="48"/>
      <c r="AJ735" s="48"/>
    </row>
    <row r="736" spans="1:36" ht="15.75" customHeight="1">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c r="AA736" s="48"/>
      <c r="AB736" s="48"/>
      <c r="AC736" s="48"/>
      <c r="AD736" s="48"/>
      <c r="AE736" s="48"/>
      <c r="AF736" s="48"/>
      <c r="AG736" s="48"/>
      <c r="AH736" s="48"/>
      <c r="AI736" s="48"/>
      <c r="AJ736" s="48"/>
    </row>
    <row r="737" spans="1:36" ht="15.75" customHeight="1">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c r="AA737" s="48"/>
      <c r="AB737" s="48"/>
      <c r="AC737" s="48"/>
      <c r="AD737" s="48"/>
      <c r="AE737" s="48"/>
      <c r="AF737" s="48"/>
      <c r="AG737" s="48"/>
      <c r="AH737" s="48"/>
      <c r="AI737" s="48"/>
      <c r="AJ737" s="48"/>
    </row>
    <row r="738" spans="1:36" ht="15.75" customHeight="1">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c r="AA738" s="48"/>
      <c r="AB738" s="48"/>
      <c r="AC738" s="48"/>
      <c r="AD738" s="48"/>
      <c r="AE738" s="48"/>
      <c r="AF738" s="48"/>
      <c r="AG738" s="48"/>
      <c r="AH738" s="48"/>
      <c r="AI738" s="48"/>
      <c r="AJ738" s="48"/>
    </row>
    <row r="739" spans="1:36" ht="15.75" customHeight="1">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c r="AA739" s="48"/>
      <c r="AB739" s="48"/>
      <c r="AC739" s="48"/>
      <c r="AD739" s="48"/>
      <c r="AE739" s="48"/>
      <c r="AF739" s="48"/>
      <c r="AG739" s="48"/>
      <c r="AH739" s="48"/>
      <c r="AI739" s="48"/>
      <c r="AJ739" s="48"/>
    </row>
    <row r="740" spans="1:36" ht="15.75" customHeight="1">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c r="AA740" s="48"/>
      <c r="AB740" s="48"/>
      <c r="AC740" s="48"/>
      <c r="AD740" s="48"/>
      <c r="AE740" s="48"/>
      <c r="AF740" s="48"/>
      <c r="AG740" s="48"/>
      <c r="AH740" s="48"/>
      <c r="AI740" s="48"/>
      <c r="AJ740" s="48"/>
    </row>
    <row r="741" spans="1:36" ht="15.75" customHeight="1">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c r="AA741" s="48"/>
      <c r="AB741" s="48"/>
      <c r="AC741" s="48"/>
      <c r="AD741" s="48"/>
      <c r="AE741" s="48"/>
      <c r="AF741" s="48"/>
      <c r="AG741" s="48"/>
      <c r="AH741" s="48"/>
      <c r="AI741" s="48"/>
      <c r="AJ741" s="48"/>
    </row>
    <row r="742" spans="1:36" ht="15.75" customHeight="1">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c r="AA742" s="48"/>
      <c r="AB742" s="48"/>
      <c r="AC742" s="48"/>
      <c r="AD742" s="48"/>
      <c r="AE742" s="48"/>
      <c r="AF742" s="48"/>
      <c r="AG742" s="48"/>
      <c r="AH742" s="48"/>
      <c r="AI742" s="48"/>
      <c r="AJ742" s="48"/>
    </row>
    <row r="743" spans="1:36" ht="15.75" customHeight="1">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c r="AA743" s="48"/>
      <c r="AB743" s="48"/>
      <c r="AC743" s="48"/>
      <c r="AD743" s="48"/>
      <c r="AE743" s="48"/>
      <c r="AF743" s="48"/>
      <c r="AG743" s="48"/>
      <c r="AH743" s="48"/>
      <c r="AI743" s="48"/>
      <c r="AJ743" s="48"/>
    </row>
    <row r="744" spans="1:36" ht="15.75" customHeight="1">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c r="AA744" s="48"/>
      <c r="AB744" s="48"/>
      <c r="AC744" s="48"/>
      <c r="AD744" s="48"/>
      <c r="AE744" s="48"/>
      <c r="AF744" s="48"/>
      <c r="AG744" s="48"/>
      <c r="AH744" s="48"/>
      <c r="AI744" s="48"/>
      <c r="AJ744" s="48"/>
    </row>
    <row r="745" spans="1:36" ht="15.75" customHeight="1">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c r="AA745" s="48"/>
      <c r="AB745" s="48"/>
      <c r="AC745" s="48"/>
      <c r="AD745" s="48"/>
      <c r="AE745" s="48"/>
      <c r="AF745" s="48"/>
      <c r="AG745" s="48"/>
      <c r="AH745" s="48"/>
      <c r="AI745" s="48"/>
      <c r="AJ745" s="48"/>
    </row>
    <row r="746" spans="1:36" ht="15.75" customHeight="1">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c r="AA746" s="48"/>
      <c r="AB746" s="48"/>
      <c r="AC746" s="48"/>
      <c r="AD746" s="48"/>
      <c r="AE746" s="48"/>
      <c r="AF746" s="48"/>
      <c r="AG746" s="48"/>
      <c r="AH746" s="48"/>
      <c r="AI746" s="48"/>
      <c r="AJ746" s="48"/>
    </row>
    <row r="747" spans="1:36" ht="15.75" customHeight="1">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c r="AB747" s="48"/>
      <c r="AC747" s="48"/>
      <c r="AD747" s="48"/>
      <c r="AE747" s="48"/>
      <c r="AF747" s="48"/>
      <c r="AG747" s="48"/>
      <c r="AH747" s="48"/>
      <c r="AI747" s="48"/>
      <c r="AJ747" s="48"/>
    </row>
    <row r="748" spans="1:36" ht="15.75" customHeight="1">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c r="AA748" s="48"/>
      <c r="AB748" s="48"/>
      <c r="AC748" s="48"/>
      <c r="AD748" s="48"/>
      <c r="AE748" s="48"/>
      <c r="AF748" s="48"/>
      <c r="AG748" s="48"/>
      <c r="AH748" s="48"/>
      <c r="AI748" s="48"/>
      <c r="AJ748" s="48"/>
    </row>
    <row r="749" spans="1:36" ht="15.75" customHeight="1">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c r="AA749" s="48"/>
      <c r="AB749" s="48"/>
      <c r="AC749" s="48"/>
      <c r="AD749" s="48"/>
      <c r="AE749" s="48"/>
      <c r="AF749" s="48"/>
      <c r="AG749" s="48"/>
      <c r="AH749" s="48"/>
      <c r="AI749" s="48"/>
      <c r="AJ749" s="48"/>
    </row>
    <row r="750" spans="1:36" ht="15.75" customHeight="1">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c r="AA750" s="48"/>
      <c r="AB750" s="48"/>
      <c r="AC750" s="48"/>
      <c r="AD750" s="48"/>
      <c r="AE750" s="48"/>
      <c r="AF750" s="48"/>
      <c r="AG750" s="48"/>
      <c r="AH750" s="48"/>
      <c r="AI750" s="48"/>
      <c r="AJ750" s="48"/>
    </row>
    <row r="751" spans="1:36" ht="15.75" customHeight="1">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c r="AA751" s="48"/>
      <c r="AB751" s="48"/>
      <c r="AC751" s="48"/>
      <c r="AD751" s="48"/>
      <c r="AE751" s="48"/>
      <c r="AF751" s="48"/>
      <c r="AG751" s="48"/>
      <c r="AH751" s="48"/>
      <c r="AI751" s="48"/>
      <c r="AJ751" s="48"/>
    </row>
    <row r="752" spans="1:36" ht="15.75" customHeight="1">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row>
    <row r="753" spans="1:36" ht="15.75" customHeight="1">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c r="AA753" s="48"/>
      <c r="AB753" s="48"/>
      <c r="AC753" s="48"/>
      <c r="AD753" s="48"/>
      <c r="AE753" s="48"/>
      <c r="AF753" s="48"/>
      <c r="AG753" s="48"/>
      <c r="AH753" s="48"/>
      <c r="AI753" s="48"/>
      <c r="AJ753" s="48"/>
    </row>
    <row r="754" spans="1:36" ht="15.75" customHeight="1">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c r="AA754" s="48"/>
      <c r="AB754" s="48"/>
      <c r="AC754" s="48"/>
      <c r="AD754" s="48"/>
      <c r="AE754" s="48"/>
      <c r="AF754" s="48"/>
      <c r="AG754" s="48"/>
      <c r="AH754" s="48"/>
      <c r="AI754" s="48"/>
      <c r="AJ754" s="48"/>
    </row>
    <row r="755" spans="1:36" ht="15.75" customHeight="1">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c r="AA755" s="48"/>
      <c r="AB755" s="48"/>
      <c r="AC755" s="48"/>
      <c r="AD755" s="48"/>
      <c r="AE755" s="48"/>
      <c r="AF755" s="48"/>
      <c r="AG755" s="48"/>
      <c r="AH755" s="48"/>
      <c r="AI755" s="48"/>
      <c r="AJ755" s="48"/>
    </row>
    <row r="756" spans="1:36" ht="15.75" customHeight="1">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c r="AA756" s="48"/>
      <c r="AB756" s="48"/>
      <c r="AC756" s="48"/>
      <c r="AD756" s="48"/>
      <c r="AE756" s="48"/>
      <c r="AF756" s="48"/>
      <c r="AG756" s="48"/>
      <c r="AH756" s="48"/>
      <c r="AI756" s="48"/>
      <c r="AJ756" s="48"/>
    </row>
    <row r="757" spans="1:36" ht="15.75" customHeight="1">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c r="AB757" s="48"/>
      <c r="AC757" s="48"/>
      <c r="AD757" s="48"/>
      <c r="AE757" s="48"/>
      <c r="AF757" s="48"/>
      <c r="AG757" s="48"/>
      <c r="AH757" s="48"/>
      <c r="AI757" s="48"/>
      <c r="AJ757" s="48"/>
    </row>
    <row r="758" spans="1:36" ht="15.75" customHeight="1">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c r="AA758" s="48"/>
      <c r="AB758" s="48"/>
      <c r="AC758" s="48"/>
      <c r="AD758" s="48"/>
      <c r="AE758" s="48"/>
      <c r="AF758" s="48"/>
      <c r="AG758" s="48"/>
      <c r="AH758" s="48"/>
      <c r="AI758" s="48"/>
      <c r="AJ758" s="48"/>
    </row>
    <row r="759" spans="1:36" ht="15.75" customHeight="1">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c r="AA759" s="48"/>
      <c r="AB759" s="48"/>
      <c r="AC759" s="48"/>
      <c r="AD759" s="48"/>
      <c r="AE759" s="48"/>
      <c r="AF759" s="48"/>
      <c r="AG759" s="48"/>
      <c r="AH759" s="48"/>
      <c r="AI759" s="48"/>
      <c r="AJ759" s="48"/>
    </row>
    <row r="760" spans="1:36" ht="15.75" customHeight="1">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c r="AB760" s="48"/>
      <c r="AC760" s="48"/>
      <c r="AD760" s="48"/>
      <c r="AE760" s="48"/>
      <c r="AF760" s="48"/>
      <c r="AG760" s="48"/>
      <c r="AH760" s="48"/>
      <c r="AI760" s="48"/>
      <c r="AJ760" s="48"/>
    </row>
    <row r="761" spans="1:36" ht="15.75" customHeight="1">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c r="AB761" s="48"/>
      <c r="AC761" s="48"/>
      <c r="AD761" s="48"/>
      <c r="AE761" s="48"/>
      <c r="AF761" s="48"/>
      <c r="AG761" s="48"/>
      <c r="AH761" s="48"/>
      <c r="AI761" s="48"/>
      <c r="AJ761" s="48"/>
    </row>
    <row r="762" spans="1:36" ht="15.75" customHeight="1">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c r="AA762" s="48"/>
      <c r="AB762" s="48"/>
      <c r="AC762" s="48"/>
      <c r="AD762" s="48"/>
      <c r="AE762" s="48"/>
      <c r="AF762" s="48"/>
      <c r="AG762" s="48"/>
      <c r="AH762" s="48"/>
      <c r="AI762" s="48"/>
      <c r="AJ762" s="48"/>
    </row>
    <row r="763" spans="1:36" ht="15.75" customHeight="1">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row>
    <row r="764" spans="1:36" ht="15.75" customHeight="1">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c r="AA764" s="48"/>
      <c r="AB764" s="48"/>
      <c r="AC764" s="48"/>
      <c r="AD764" s="48"/>
      <c r="AE764" s="48"/>
      <c r="AF764" s="48"/>
      <c r="AG764" s="48"/>
      <c r="AH764" s="48"/>
      <c r="AI764" s="48"/>
      <c r="AJ764" s="48"/>
    </row>
    <row r="765" spans="1:36" ht="15.75" customHeight="1">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c r="AB765" s="48"/>
      <c r="AC765" s="48"/>
      <c r="AD765" s="48"/>
      <c r="AE765" s="48"/>
      <c r="AF765" s="48"/>
      <c r="AG765" s="48"/>
      <c r="AH765" s="48"/>
      <c r="AI765" s="48"/>
      <c r="AJ765" s="48"/>
    </row>
    <row r="766" spans="1:36" ht="15.75" customHeight="1">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c r="AA766" s="48"/>
      <c r="AB766" s="48"/>
      <c r="AC766" s="48"/>
      <c r="AD766" s="48"/>
      <c r="AE766" s="48"/>
      <c r="AF766" s="48"/>
      <c r="AG766" s="48"/>
      <c r="AH766" s="48"/>
      <c r="AI766" s="48"/>
      <c r="AJ766" s="48"/>
    </row>
    <row r="767" spans="1:36" ht="15.75" customHeight="1">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c r="AA767" s="48"/>
      <c r="AB767" s="48"/>
      <c r="AC767" s="48"/>
      <c r="AD767" s="48"/>
      <c r="AE767" s="48"/>
      <c r="AF767" s="48"/>
      <c r="AG767" s="48"/>
      <c r="AH767" s="48"/>
      <c r="AI767" s="48"/>
      <c r="AJ767" s="48"/>
    </row>
    <row r="768" spans="1:36" ht="15.75" customHeight="1">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c r="AA768" s="48"/>
      <c r="AB768" s="48"/>
      <c r="AC768" s="48"/>
      <c r="AD768" s="48"/>
      <c r="AE768" s="48"/>
      <c r="AF768" s="48"/>
      <c r="AG768" s="48"/>
      <c r="AH768" s="48"/>
      <c r="AI768" s="48"/>
      <c r="AJ768" s="48"/>
    </row>
    <row r="769" spans="1:36" ht="15.75" customHeight="1">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c r="AA769" s="48"/>
      <c r="AB769" s="48"/>
      <c r="AC769" s="48"/>
      <c r="AD769" s="48"/>
      <c r="AE769" s="48"/>
      <c r="AF769" s="48"/>
      <c r="AG769" s="48"/>
      <c r="AH769" s="48"/>
      <c r="AI769" s="48"/>
      <c r="AJ769" s="48"/>
    </row>
    <row r="770" spans="1:36" ht="15.75" customHeight="1">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c r="AA770" s="48"/>
      <c r="AB770" s="48"/>
      <c r="AC770" s="48"/>
      <c r="AD770" s="48"/>
      <c r="AE770" s="48"/>
      <c r="AF770" s="48"/>
      <c r="AG770" s="48"/>
      <c r="AH770" s="48"/>
      <c r="AI770" s="48"/>
      <c r="AJ770" s="48"/>
    </row>
    <row r="771" spans="1:36" ht="15.75" customHeight="1">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c r="AA771" s="48"/>
      <c r="AB771" s="48"/>
      <c r="AC771" s="48"/>
      <c r="AD771" s="48"/>
      <c r="AE771" s="48"/>
      <c r="AF771" s="48"/>
      <c r="AG771" s="48"/>
      <c r="AH771" s="48"/>
      <c r="AI771" s="48"/>
      <c r="AJ771" s="48"/>
    </row>
    <row r="772" spans="1:36" ht="15.75" customHeight="1">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c r="AB772" s="48"/>
      <c r="AC772" s="48"/>
      <c r="AD772" s="48"/>
      <c r="AE772" s="48"/>
      <c r="AF772" s="48"/>
      <c r="AG772" s="48"/>
      <c r="AH772" s="48"/>
      <c r="AI772" s="48"/>
      <c r="AJ772" s="48"/>
    </row>
    <row r="773" spans="1:36" ht="15.75" customHeight="1">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c r="AA773" s="48"/>
      <c r="AB773" s="48"/>
      <c r="AC773" s="48"/>
      <c r="AD773" s="48"/>
      <c r="AE773" s="48"/>
      <c r="AF773" s="48"/>
      <c r="AG773" s="48"/>
      <c r="AH773" s="48"/>
      <c r="AI773" s="48"/>
      <c r="AJ773" s="48"/>
    </row>
    <row r="774" spans="1:36" ht="15.75" customHeight="1">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c r="AA774" s="48"/>
      <c r="AB774" s="48"/>
      <c r="AC774" s="48"/>
      <c r="AD774" s="48"/>
      <c r="AE774" s="48"/>
      <c r="AF774" s="48"/>
      <c r="AG774" s="48"/>
      <c r="AH774" s="48"/>
      <c r="AI774" s="48"/>
      <c r="AJ774" s="48"/>
    </row>
    <row r="775" spans="1:36" ht="15.75" customHeight="1">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c r="AB775" s="48"/>
      <c r="AC775" s="48"/>
      <c r="AD775" s="48"/>
      <c r="AE775" s="48"/>
      <c r="AF775" s="48"/>
      <c r="AG775" s="48"/>
      <c r="AH775" s="48"/>
      <c r="AI775" s="48"/>
      <c r="AJ775" s="48"/>
    </row>
    <row r="776" spans="1:36" ht="15.75" customHeight="1">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c r="AA776" s="48"/>
      <c r="AB776" s="48"/>
      <c r="AC776" s="48"/>
      <c r="AD776" s="48"/>
      <c r="AE776" s="48"/>
      <c r="AF776" s="48"/>
      <c r="AG776" s="48"/>
      <c r="AH776" s="48"/>
      <c r="AI776" s="48"/>
      <c r="AJ776" s="48"/>
    </row>
    <row r="777" spans="1:36" ht="15.75" customHeight="1">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c r="AA777" s="48"/>
      <c r="AB777" s="48"/>
      <c r="AC777" s="48"/>
      <c r="AD777" s="48"/>
      <c r="AE777" s="48"/>
      <c r="AF777" s="48"/>
      <c r="AG777" s="48"/>
      <c r="AH777" s="48"/>
      <c r="AI777" s="48"/>
      <c r="AJ777" s="48"/>
    </row>
    <row r="778" spans="1:36" ht="15.75" customHeight="1">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c r="AA778" s="48"/>
      <c r="AB778" s="48"/>
      <c r="AC778" s="48"/>
      <c r="AD778" s="48"/>
      <c r="AE778" s="48"/>
      <c r="AF778" s="48"/>
      <c r="AG778" s="48"/>
      <c r="AH778" s="48"/>
      <c r="AI778" s="48"/>
      <c r="AJ778" s="48"/>
    </row>
    <row r="779" spans="1:36" ht="15.75" customHeight="1">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c r="AB779" s="48"/>
      <c r="AC779" s="48"/>
      <c r="AD779" s="48"/>
      <c r="AE779" s="48"/>
      <c r="AF779" s="48"/>
      <c r="AG779" s="48"/>
      <c r="AH779" s="48"/>
      <c r="AI779" s="48"/>
      <c r="AJ779" s="48"/>
    </row>
    <row r="780" spans="1:36" ht="15.75" customHeight="1">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c r="AA780" s="48"/>
      <c r="AB780" s="48"/>
      <c r="AC780" s="48"/>
      <c r="AD780" s="48"/>
      <c r="AE780" s="48"/>
      <c r="AF780" s="48"/>
      <c r="AG780" s="48"/>
      <c r="AH780" s="48"/>
      <c r="AI780" s="48"/>
      <c r="AJ780" s="48"/>
    </row>
    <row r="781" spans="1:36" ht="15.75" customHeight="1">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c r="AA781" s="48"/>
      <c r="AB781" s="48"/>
      <c r="AC781" s="48"/>
      <c r="AD781" s="48"/>
      <c r="AE781" s="48"/>
      <c r="AF781" s="48"/>
      <c r="AG781" s="48"/>
      <c r="AH781" s="48"/>
      <c r="AI781" s="48"/>
      <c r="AJ781" s="48"/>
    </row>
    <row r="782" spans="1:36" ht="15.75" customHeight="1">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c r="AA782" s="48"/>
      <c r="AB782" s="48"/>
      <c r="AC782" s="48"/>
      <c r="AD782" s="48"/>
      <c r="AE782" s="48"/>
      <c r="AF782" s="48"/>
      <c r="AG782" s="48"/>
      <c r="AH782" s="48"/>
      <c r="AI782" s="48"/>
      <c r="AJ782" s="48"/>
    </row>
    <row r="783" spans="1:36" ht="15.75" customHeight="1">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c r="AA783" s="48"/>
      <c r="AB783" s="48"/>
      <c r="AC783" s="48"/>
      <c r="AD783" s="48"/>
      <c r="AE783" s="48"/>
      <c r="AF783" s="48"/>
      <c r="AG783" s="48"/>
      <c r="AH783" s="48"/>
      <c r="AI783" s="48"/>
      <c r="AJ783" s="48"/>
    </row>
    <row r="784" spans="1:36" ht="15.75" customHeight="1">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c r="AB784" s="48"/>
      <c r="AC784" s="48"/>
      <c r="AD784" s="48"/>
      <c r="AE784" s="48"/>
      <c r="AF784" s="48"/>
      <c r="AG784" s="48"/>
      <c r="AH784" s="48"/>
      <c r="AI784" s="48"/>
      <c r="AJ784" s="48"/>
    </row>
    <row r="785" spans="1:36" ht="15.75" customHeight="1">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c r="AA785" s="48"/>
      <c r="AB785" s="48"/>
      <c r="AC785" s="48"/>
      <c r="AD785" s="48"/>
      <c r="AE785" s="48"/>
      <c r="AF785" s="48"/>
      <c r="AG785" s="48"/>
      <c r="AH785" s="48"/>
      <c r="AI785" s="48"/>
      <c r="AJ785" s="48"/>
    </row>
    <row r="786" spans="1:36" ht="15.75" customHeight="1">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c r="AA786" s="48"/>
      <c r="AB786" s="48"/>
      <c r="AC786" s="48"/>
      <c r="AD786" s="48"/>
      <c r="AE786" s="48"/>
      <c r="AF786" s="48"/>
      <c r="AG786" s="48"/>
      <c r="AH786" s="48"/>
      <c r="AI786" s="48"/>
      <c r="AJ786" s="48"/>
    </row>
    <row r="787" spans="1:36" ht="15.75" customHeight="1">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c r="AA787" s="48"/>
      <c r="AB787" s="48"/>
      <c r="AC787" s="48"/>
      <c r="AD787" s="48"/>
      <c r="AE787" s="48"/>
      <c r="AF787" s="48"/>
      <c r="AG787" s="48"/>
      <c r="AH787" s="48"/>
      <c r="AI787" s="48"/>
      <c r="AJ787" s="48"/>
    </row>
    <row r="788" spans="1:36" ht="15.75" customHeight="1">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c r="AB788" s="48"/>
      <c r="AC788" s="48"/>
      <c r="AD788" s="48"/>
      <c r="AE788" s="48"/>
      <c r="AF788" s="48"/>
      <c r="AG788" s="48"/>
      <c r="AH788" s="48"/>
      <c r="AI788" s="48"/>
      <c r="AJ788" s="48"/>
    </row>
    <row r="789" spans="1:36" ht="15.75" customHeight="1">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c r="AA789" s="48"/>
      <c r="AB789" s="48"/>
      <c r="AC789" s="48"/>
      <c r="AD789" s="48"/>
      <c r="AE789" s="48"/>
      <c r="AF789" s="48"/>
      <c r="AG789" s="48"/>
      <c r="AH789" s="48"/>
      <c r="AI789" s="48"/>
      <c r="AJ789" s="48"/>
    </row>
    <row r="790" spans="1:36" ht="15.75" customHeight="1">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c r="AA790" s="48"/>
      <c r="AB790" s="48"/>
      <c r="AC790" s="48"/>
      <c r="AD790" s="48"/>
      <c r="AE790" s="48"/>
      <c r="AF790" s="48"/>
      <c r="AG790" s="48"/>
      <c r="AH790" s="48"/>
      <c r="AI790" s="48"/>
      <c r="AJ790" s="48"/>
    </row>
    <row r="791" spans="1:36" ht="15.75" customHeight="1">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c r="AA791" s="48"/>
      <c r="AB791" s="48"/>
      <c r="AC791" s="48"/>
      <c r="AD791" s="48"/>
      <c r="AE791" s="48"/>
      <c r="AF791" s="48"/>
      <c r="AG791" s="48"/>
      <c r="AH791" s="48"/>
      <c r="AI791" s="48"/>
      <c r="AJ791" s="48"/>
    </row>
    <row r="792" spans="1:36" ht="15.75" customHeight="1">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c r="AA792" s="48"/>
      <c r="AB792" s="48"/>
      <c r="AC792" s="48"/>
      <c r="AD792" s="48"/>
      <c r="AE792" s="48"/>
      <c r="AF792" s="48"/>
      <c r="AG792" s="48"/>
      <c r="AH792" s="48"/>
      <c r="AI792" s="48"/>
      <c r="AJ792" s="48"/>
    </row>
    <row r="793" spans="1:36" ht="15.75" customHeight="1">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c r="AA793" s="48"/>
      <c r="AB793" s="48"/>
      <c r="AC793" s="48"/>
      <c r="AD793" s="48"/>
      <c r="AE793" s="48"/>
      <c r="AF793" s="48"/>
      <c r="AG793" s="48"/>
      <c r="AH793" s="48"/>
      <c r="AI793" s="48"/>
      <c r="AJ793" s="48"/>
    </row>
    <row r="794" spans="1:36" ht="15.75" customHeight="1">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c r="AB794" s="48"/>
      <c r="AC794" s="48"/>
      <c r="AD794" s="48"/>
      <c r="AE794" s="48"/>
      <c r="AF794" s="48"/>
      <c r="AG794" s="48"/>
      <c r="AH794" s="48"/>
      <c r="AI794" s="48"/>
      <c r="AJ794" s="48"/>
    </row>
    <row r="795" spans="1:36" ht="15.75" customHeight="1">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c r="AA795" s="48"/>
      <c r="AB795" s="48"/>
      <c r="AC795" s="48"/>
      <c r="AD795" s="48"/>
      <c r="AE795" s="48"/>
      <c r="AF795" s="48"/>
      <c r="AG795" s="48"/>
      <c r="AH795" s="48"/>
      <c r="AI795" s="48"/>
      <c r="AJ795" s="48"/>
    </row>
    <row r="796" spans="1:36" ht="15.75" customHeight="1">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c r="AA796" s="48"/>
      <c r="AB796" s="48"/>
      <c r="AC796" s="48"/>
      <c r="AD796" s="48"/>
      <c r="AE796" s="48"/>
      <c r="AF796" s="48"/>
      <c r="AG796" s="48"/>
      <c r="AH796" s="48"/>
      <c r="AI796" s="48"/>
      <c r="AJ796" s="48"/>
    </row>
    <row r="797" spans="1:36" ht="15.75" customHeight="1">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c r="AA797" s="48"/>
      <c r="AB797" s="48"/>
      <c r="AC797" s="48"/>
      <c r="AD797" s="48"/>
      <c r="AE797" s="48"/>
      <c r="AF797" s="48"/>
      <c r="AG797" s="48"/>
      <c r="AH797" s="48"/>
      <c r="AI797" s="48"/>
      <c r="AJ797" s="48"/>
    </row>
    <row r="798" spans="1:36" ht="15.75" customHeight="1">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c r="AB798" s="48"/>
      <c r="AC798" s="48"/>
      <c r="AD798" s="48"/>
      <c r="AE798" s="48"/>
      <c r="AF798" s="48"/>
      <c r="AG798" s="48"/>
      <c r="AH798" s="48"/>
      <c r="AI798" s="48"/>
      <c r="AJ798" s="48"/>
    </row>
    <row r="799" spans="1:36" ht="15.75" customHeight="1">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c r="AA799" s="48"/>
      <c r="AB799" s="48"/>
      <c r="AC799" s="48"/>
      <c r="AD799" s="48"/>
      <c r="AE799" s="48"/>
      <c r="AF799" s="48"/>
      <c r="AG799" s="48"/>
      <c r="AH799" s="48"/>
      <c r="AI799" s="48"/>
      <c r="AJ799" s="48"/>
    </row>
    <row r="800" spans="1:36" ht="15.75" customHeight="1">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c r="AA800" s="48"/>
      <c r="AB800" s="48"/>
      <c r="AC800" s="48"/>
      <c r="AD800" s="48"/>
      <c r="AE800" s="48"/>
      <c r="AF800" s="48"/>
      <c r="AG800" s="48"/>
      <c r="AH800" s="48"/>
      <c r="AI800" s="48"/>
      <c r="AJ800" s="48"/>
    </row>
    <row r="801" spans="1:36" ht="15.75" customHeight="1">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c r="AA801" s="48"/>
      <c r="AB801" s="48"/>
      <c r="AC801" s="48"/>
      <c r="AD801" s="48"/>
      <c r="AE801" s="48"/>
      <c r="AF801" s="48"/>
      <c r="AG801" s="48"/>
      <c r="AH801" s="48"/>
      <c r="AI801" s="48"/>
      <c r="AJ801" s="48"/>
    </row>
    <row r="802" spans="1:36" ht="15.75" customHeight="1">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c r="AB802" s="48"/>
      <c r="AC802" s="48"/>
      <c r="AD802" s="48"/>
      <c r="AE802" s="48"/>
      <c r="AF802" s="48"/>
      <c r="AG802" s="48"/>
      <c r="AH802" s="48"/>
      <c r="AI802" s="48"/>
      <c r="AJ802" s="48"/>
    </row>
    <row r="803" spans="1:36" ht="15.75" customHeight="1">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c r="AA803" s="48"/>
      <c r="AB803" s="48"/>
      <c r="AC803" s="48"/>
      <c r="AD803" s="48"/>
      <c r="AE803" s="48"/>
      <c r="AF803" s="48"/>
      <c r="AG803" s="48"/>
      <c r="AH803" s="48"/>
      <c r="AI803" s="48"/>
      <c r="AJ803" s="48"/>
    </row>
    <row r="804" spans="1:36" ht="15.75" customHeight="1">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c r="AA804" s="48"/>
      <c r="AB804" s="48"/>
      <c r="AC804" s="48"/>
      <c r="AD804" s="48"/>
      <c r="AE804" s="48"/>
      <c r="AF804" s="48"/>
      <c r="AG804" s="48"/>
      <c r="AH804" s="48"/>
      <c r="AI804" s="48"/>
      <c r="AJ804" s="48"/>
    </row>
    <row r="805" spans="1:36" ht="15.75" customHeight="1">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c r="AA805" s="48"/>
      <c r="AB805" s="48"/>
      <c r="AC805" s="48"/>
      <c r="AD805" s="48"/>
      <c r="AE805" s="48"/>
      <c r="AF805" s="48"/>
      <c r="AG805" s="48"/>
      <c r="AH805" s="48"/>
      <c r="AI805" s="48"/>
      <c r="AJ805" s="48"/>
    </row>
    <row r="806" spans="1:36" ht="15.75" customHeight="1">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c r="AB806" s="48"/>
      <c r="AC806" s="48"/>
      <c r="AD806" s="48"/>
      <c r="AE806" s="48"/>
      <c r="AF806" s="48"/>
      <c r="AG806" s="48"/>
      <c r="AH806" s="48"/>
      <c r="AI806" s="48"/>
      <c r="AJ806" s="48"/>
    </row>
    <row r="807" spans="1:36" ht="15.75" customHeight="1">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c r="AA807" s="48"/>
      <c r="AB807" s="48"/>
      <c r="AC807" s="48"/>
      <c r="AD807" s="48"/>
      <c r="AE807" s="48"/>
      <c r="AF807" s="48"/>
      <c r="AG807" s="48"/>
      <c r="AH807" s="48"/>
      <c r="AI807" s="48"/>
      <c r="AJ807" s="48"/>
    </row>
    <row r="808" spans="1:36" ht="15.75" customHeight="1">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c r="AA808" s="48"/>
      <c r="AB808" s="48"/>
      <c r="AC808" s="48"/>
      <c r="AD808" s="48"/>
      <c r="AE808" s="48"/>
      <c r="AF808" s="48"/>
      <c r="AG808" s="48"/>
      <c r="AH808" s="48"/>
      <c r="AI808" s="48"/>
      <c r="AJ808" s="48"/>
    </row>
    <row r="809" spans="1:36" ht="15.75" customHeight="1">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c r="AA809" s="48"/>
      <c r="AB809" s="48"/>
      <c r="AC809" s="48"/>
      <c r="AD809" s="48"/>
      <c r="AE809" s="48"/>
      <c r="AF809" s="48"/>
      <c r="AG809" s="48"/>
      <c r="AH809" s="48"/>
      <c r="AI809" s="48"/>
      <c r="AJ809" s="48"/>
    </row>
    <row r="810" spans="1:36" ht="15.75" customHeight="1">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c r="AA810" s="48"/>
      <c r="AB810" s="48"/>
      <c r="AC810" s="48"/>
      <c r="AD810" s="48"/>
      <c r="AE810" s="48"/>
      <c r="AF810" s="48"/>
      <c r="AG810" s="48"/>
      <c r="AH810" s="48"/>
      <c r="AI810" s="48"/>
      <c r="AJ810" s="48"/>
    </row>
    <row r="811" spans="1:36" ht="15.75" customHeight="1">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c r="AA811" s="48"/>
      <c r="AB811" s="48"/>
      <c r="AC811" s="48"/>
      <c r="AD811" s="48"/>
      <c r="AE811" s="48"/>
      <c r="AF811" s="48"/>
      <c r="AG811" s="48"/>
      <c r="AH811" s="48"/>
      <c r="AI811" s="48"/>
      <c r="AJ811" s="48"/>
    </row>
    <row r="812" spans="1:36" ht="15.75" customHeight="1">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c r="AA812" s="48"/>
      <c r="AB812" s="48"/>
      <c r="AC812" s="48"/>
      <c r="AD812" s="48"/>
      <c r="AE812" s="48"/>
      <c r="AF812" s="48"/>
      <c r="AG812" s="48"/>
      <c r="AH812" s="48"/>
      <c r="AI812" s="48"/>
      <c r="AJ812" s="48"/>
    </row>
    <row r="813" spans="1:36" ht="15.75" customHeight="1">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c r="AA813" s="48"/>
      <c r="AB813" s="48"/>
      <c r="AC813" s="48"/>
      <c r="AD813" s="48"/>
      <c r="AE813" s="48"/>
      <c r="AF813" s="48"/>
      <c r="AG813" s="48"/>
      <c r="AH813" s="48"/>
      <c r="AI813" s="48"/>
      <c r="AJ813" s="48"/>
    </row>
    <row r="814" spans="1:36" ht="15.75" customHeight="1">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c r="AA814" s="48"/>
      <c r="AB814" s="48"/>
      <c r="AC814" s="48"/>
      <c r="AD814" s="48"/>
      <c r="AE814" s="48"/>
      <c r="AF814" s="48"/>
      <c r="AG814" s="48"/>
      <c r="AH814" s="48"/>
      <c r="AI814" s="48"/>
      <c r="AJ814" s="48"/>
    </row>
    <row r="815" spans="1:36" ht="15.75" customHeight="1">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c r="AA815" s="48"/>
      <c r="AB815" s="48"/>
      <c r="AC815" s="48"/>
      <c r="AD815" s="48"/>
      <c r="AE815" s="48"/>
      <c r="AF815" s="48"/>
      <c r="AG815" s="48"/>
      <c r="AH815" s="48"/>
      <c r="AI815" s="48"/>
      <c r="AJ815" s="48"/>
    </row>
    <row r="816" spans="1:36" ht="15.75" customHeight="1">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c r="AA816" s="48"/>
      <c r="AB816" s="48"/>
      <c r="AC816" s="48"/>
      <c r="AD816" s="48"/>
      <c r="AE816" s="48"/>
      <c r="AF816" s="48"/>
      <c r="AG816" s="48"/>
      <c r="AH816" s="48"/>
      <c r="AI816" s="48"/>
      <c r="AJ816" s="48"/>
    </row>
    <row r="817" spans="1:36" ht="15.75" customHeight="1">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c r="AA817" s="48"/>
      <c r="AB817" s="48"/>
      <c r="AC817" s="48"/>
      <c r="AD817" s="48"/>
      <c r="AE817" s="48"/>
      <c r="AF817" s="48"/>
      <c r="AG817" s="48"/>
      <c r="AH817" s="48"/>
      <c r="AI817" s="48"/>
      <c r="AJ817" s="48"/>
    </row>
    <row r="818" spans="1:36" ht="15.75" customHeight="1">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c r="AA818" s="48"/>
      <c r="AB818" s="48"/>
      <c r="AC818" s="48"/>
      <c r="AD818" s="48"/>
      <c r="AE818" s="48"/>
      <c r="AF818" s="48"/>
      <c r="AG818" s="48"/>
      <c r="AH818" s="48"/>
      <c r="AI818" s="48"/>
      <c r="AJ818" s="48"/>
    </row>
    <row r="819" spans="1:36" ht="15.75" customHeight="1">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c r="AB819" s="48"/>
      <c r="AC819" s="48"/>
      <c r="AD819" s="48"/>
      <c r="AE819" s="48"/>
      <c r="AF819" s="48"/>
      <c r="AG819" s="48"/>
      <c r="AH819" s="48"/>
      <c r="AI819" s="48"/>
      <c r="AJ819" s="48"/>
    </row>
    <row r="820" spans="1:36" ht="15.75" customHeight="1">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c r="AA820" s="48"/>
      <c r="AB820" s="48"/>
      <c r="AC820" s="48"/>
      <c r="AD820" s="48"/>
      <c r="AE820" s="48"/>
      <c r="AF820" s="48"/>
      <c r="AG820" s="48"/>
      <c r="AH820" s="48"/>
      <c r="AI820" s="48"/>
      <c r="AJ820" s="48"/>
    </row>
    <row r="821" spans="1:36" ht="15.75" customHeight="1">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c r="AB821" s="48"/>
      <c r="AC821" s="48"/>
      <c r="AD821" s="48"/>
      <c r="AE821" s="48"/>
      <c r="AF821" s="48"/>
      <c r="AG821" s="48"/>
      <c r="AH821" s="48"/>
      <c r="AI821" s="48"/>
      <c r="AJ821" s="48"/>
    </row>
    <row r="822" spans="1:36" ht="15.75" customHeight="1">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c r="AA822" s="48"/>
      <c r="AB822" s="48"/>
      <c r="AC822" s="48"/>
      <c r="AD822" s="48"/>
      <c r="AE822" s="48"/>
      <c r="AF822" s="48"/>
      <c r="AG822" s="48"/>
      <c r="AH822" s="48"/>
      <c r="AI822" s="48"/>
      <c r="AJ822" s="48"/>
    </row>
    <row r="823" spans="1:36" ht="15.75" customHeight="1">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c r="AB823" s="48"/>
      <c r="AC823" s="48"/>
      <c r="AD823" s="48"/>
      <c r="AE823" s="48"/>
      <c r="AF823" s="48"/>
      <c r="AG823" s="48"/>
      <c r="AH823" s="48"/>
      <c r="AI823" s="48"/>
      <c r="AJ823" s="48"/>
    </row>
    <row r="824" spans="1:36" ht="15.75" customHeight="1">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c r="AA824" s="48"/>
      <c r="AB824" s="48"/>
      <c r="AC824" s="48"/>
      <c r="AD824" s="48"/>
      <c r="AE824" s="48"/>
      <c r="AF824" s="48"/>
      <c r="AG824" s="48"/>
      <c r="AH824" s="48"/>
      <c r="AI824" s="48"/>
      <c r="AJ824" s="48"/>
    </row>
    <row r="825" spans="1:36" ht="15.75" customHeight="1">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c r="AA825" s="48"/>
      <c r="AB825" s="48"/>
      <c r="AC825" s="48"/>
      <c r="AD825" s="48"/>
      <c r="AE825" s="48"/>
      <c r="AF825" s="48"/>
      <c r="AG825" s="48"/>
      <c r="AH825" s="48"/>
      <c r="AI825" s="48"/>
      <c r="AJ825" s="48"/>
    </row>
    <row r="826" spans="1:36" ht="15.75" customHeight="1">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c r="AA826" s="48"/>
      <c r="AB826" s="48"/>
      <c r="AC826" s="48"/>
      <c r="AD826" s="48"/>
      <c r="AE826" s="48"/>
      <c r="AF826" s="48"/>
      <c r="AG826" s="48"/>
      <c r="AH826" s="48"/>
      <c r="AI826" s="48"/>
      <c r="AJ826" s="48"/>
    </row>
    <row r="827" spans="1:36" ht="15.75" customHeight="1">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c r="AB827" s="48"/>
      <c r="AC827" s="48"/>
      <c r="AD827" s="48"/>
      <c r="AE827" s="48"/>
      <c r="AF827" s="48"/>
      <c r="AG827" s="48"/>
      <c r="AH827" s="48"/>
      <c r="AI827" s="48"/>
      <c r="AJ827" s="48"/>
    </row>
    <row r="828" spans="1:36" ht="15.75" customHeight="1">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c r="AA828" s="48"/>
      <c r="AB828" s="48"/>
      <c r="AC828" s="48"/>
      <c r="AD828" s="48"/>
      <c r="AE828" s="48"/>
      <c r="AF828" s="48"/>
      <c r="AG828" s="48"/>
      <c r="AH828" s="48"/>
      <c r="AI828" s="48"/>
      <c r="AJ828" s="48"/>
    </row>
    <row r="829" spans="1:36" ht="15.75" customHeight="1">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c r="AB829" s="48"/>
      <c r="AC829" s="48"/>
      <c r="AD829" s="48"/>
      <c r="AE829" s="48"/>
      <c r="AF829" s="48"/>
      <c r="AG829" s="48"/>
      <c r="AH829" s="48"/>
      <c r="AI829" s="48"/>
      <c r="AJ829" s="48"/>
    </row>
    <row r="830" spans="1:36" ht="15.75" customHeight="1">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c r="AA830" s="48"/>
      <c r="AB830" s="48"/>
      <c r="AC830" s="48"/>
      <c r="AD830" s="48"/>
      <c r="AE830" s="48"/>
      <c r="AF830" s="48"/>
      <c r="AG830" s="48"/>
      <c r="AH830" s="48"/>
      <c r="AI830" s="48"/>
      <c r="AJ830" s="48"/>
    </row>
    <row r="831" spans="1:36" ht="15.75" customHeight="1">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c r="AA831" s="48"/>
      <c r="AB831" s="48"/>
      <c r="AC831" s="48"/>
      <c r="AD831" s="48"/>
      <c r="AE831" s="48"/>
      <c r="AF831" s="48"/>
      <c r="AG831" s="48"/>
      <c r="AH831" s="48"/>
      <c r="AI831" s="48"/>
      <c r="AJ831" s="48"/>
    </row>
    <row r="832" spans="1:36" ht="15.75" customHeight="1">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c r="AA832" s="48"/>
      <c r="AB832" s="48"/>
      <c r="AC832" s="48"/>
      <c r="AD832" s="48"/>
      <c r="AE832" s="48"/>
      <c r="AF832" s="48"/>
      <c r="AG832" s="48"/>
      <c r="AH832" s="48"/>
      <c r="AI832" s="48"/>
      <c r="AJ832" s="48"/>
    </row>
    <row r="833" spans="1:36" ht="15.75" customHeight="1">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c r="AA833" s="48"/>
      <c r="AB833" s="48"/>
      <c r="AC833" s="48"/>
      <c r="AD833" s="48"/>
      <c r="AE833" s="48"/>
      <c r="AF833" s="48"/>
      <c r="AG833" s="48"/>
      <c r="AH833" s="48"/>
      <c r="AI833" s="48"/>
      <c r="AJ833" s="48"/>
    </row>
    <row r="834" spans="1:36" ht="15.75" customHeight="1">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c r="AA834" s="48"/>
      <c r="AB834" s="48"/>
      <c r="AC834" s="48"/>
      <c r="AD834" s="48"/>
      <c r="AE834" s="48"/>
      <c r="AF834" s="48"/>
      <c r="AG834" s="48"/>
      <c r="AH834" s="48"/>
      <c r="AI834" s="48"/>
      <c r="AJ834" s="48"/>
    </row>
    <row r="835" spans="1:36" ht="15.75" customHeight="1">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c r="AB835" s="48"/>
      <c r="AC835" s="48"/>
      <c r="AD835" s="48"/>
      <c r="AE835" s="48"/>
      <c r="AF835" s="48"/>
      <c r="AG835" s="48"/>
      <c r="AH835" s="48"/>
      <c r="AI835" s="48"/>
      <c r="AJ835" s="48"/>
    </row>
    <row r="836" spans="1:36" ht="15.75" customHeight="1">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c r="AA836" s="48"/>
      <c r="AB836" s="48"/>
      <c r="AC836" s="48"/>
      <c r="AD836" s="48"/>
      <c r="AE836" s="48"/>
      <c r="AF836" s="48"/>
      <c r="AG836" s="48"/>
      <c r="AH836" s="48"/>
      <c r="AI836" s="48"/>
      <c r="AJ836" s="48"/>
    </row>
    <row r="837" spans="1:36" ht="15.75" customHeight="1">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c r="AB837" s="48"/>
      <c r="AC837" s="48"/>
      <c r="AD837" s="48"/>
      <c r="AE837" s="48"/>
      <c r="AF837" s="48"/>
      <c r="AG837" s="48"/>
      <c r="AH837" s="48"/>
      <c r="AI837" s="48"/>
      <c r="AJ837" s="48"/>
    </row>
    <row r="838" spans="1:36" ht="15.75" customHeight="1">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c r="AB838" s="48"/>
      <c r="AC838" s="48"/>
      <c r="AD838" s="48"/>
      <c r="AE838" s="48"/>
      <c r="AF838" s="48"/>
      <c r="AG838" s="48"/>
      <c r="AH838" s="48"/>
      <c r="AI838" s="48"/>
      <c r="AJ838" s="48"/>
    </row>
    <row r="839" spans="1:36" ht="15.75" customHeight="1">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c r="AA839" s="48"/>
      <c r="AB839" s="48"/>
      <c r="AC839" s="48"/>
      <c r="AD839" s="48"/>
      <c r="AE839" s="48"/>
      <c r="AF839" s="48"/>
      <c r="AG839" s="48"/>
      <c r="AH839" s="48"/>
      <c r="AI839" s="48"/>
      <c r="AJ839" s="48"/>
    </row>
    <row r="840" spans="1:36" ht="15.75" customHeight="1">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c r="AA840" s="48"/>
      <c r="AB840" s="48"/>
      <c r="AC840" s="48"/>
      <c r="AD840" s="48"/>
      <c r="AE840" s="48"/>
      <c r="AF840" s="48"/>
      <c r="AG840" s="48"/>
      <c r="AH840" s="48"/>
      <c r="AI840" s="48"/>
      <c r="AJ840" s="48"/>
    </row>
    <row r="841" spans="1:36" ht="15.75" customHeight="1">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c r="AA841" s="48"/>
      <c r="AB841" s="48"/>
      <c r="AC841" s="48"/>
      <c r="AD841" s="48"/>
      <c r="AE841" s="48"/>
      <c r="AF841" s="48"/>
      <c r="AG841" s="48"/>
      <c r="AH841" s="48"/>
      <c r="AI841" s="48"/>
      <c r="AJ841" s="48"/>
    </row>
    <row r="842" spans="1:36" ht="15.75" customHeight="1">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c r="AA842" s="48"/>
      <c r="AB842" s="48"/>
      <c r="AC842" s="48"/>
      <c r="AD842" s="48"/>
      <c r="AE842" s="48"/>
      <c r="AF842" s="48"/>
      <c r="AG842" s="48"/>
      <c r="AH842" s="48"/>
      <c r="AI842" s="48"/>
      <c r="AJ842" s="48"/>
    </row>
    <row r="843" spans="1:36" ht="15.75" customHeight="1">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c r="AA843" s="48"/>
      <c r="AB843" s="48"/>
      <c r="AC843" s="48"/>
      <c r="AD843" s="48"/>
      <c r="AE843" s="48"/>
      <c r="AF843" s="48"/>
      <c r="AG843" s="48"/>
      <c r="AH843" s="48"/>
      <c r="AI843" s="48"/>
      <c r="AJ843" s="48"/>
    </row>
    <row r="844" spans="1:36" ht="15.75" customHeight="1">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c r="AA844" s="48"/>
      <c r="AB844" s="48"/>
      <c r="AC844" s="48"/>
      <c r="AD844" s="48"/>
      <c r="AE844" s="48"/>
      <c r="AF844" s="48"/>
      <c r="AG844" s="48"/>
      <c r="AH844" s="48"/>
      <c r="AI844" s="48"/>
      <c r="AJ844" s="48"/>
    </row>
    <row r="845" spans="1:36" ht="15.75" customHeight="1">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c r="AA845" s="48"/>
      <c r="AB845" s="48"/>
      <c r="AC845" s="48"/>
      <c r="AD845" s="48"/>
      <c r="AE845" s="48"/>
      <c r="AF845" s="48"/>
      <c r="AG845" s="48"/>
      <c r="AH845" s="48"/>
      <c r="AI845" s="48"/>
      <c r="AJ845" s="48"/>
    </row>
    <row r="846" spans="1:36" ht="15.75" customHeight="1">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c r="AA846" s="48"/>
      <c r="AB846" s="48"/>
      <c r="AC846" s="48"/>
      <c r="AD846" s="48"/>
      <c r="AE846" s="48"/>
      <c r="AF846" s="48"/>
      <c r="AG846" s="48"/>
      <c r="AH846" s="48"/>
      <c r="AI846" s="48"/>
      <c r="AJ846" s="48"/>
    </row>
    <row r="847" spans="1:36" ht="15.75" customHeight="1">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c r="AA847" s="48"/>
      <c r="AB847" s="48"/>
      <c r="AC847" s="48"/>
      <c r="AD847" s="48"/>
      <c r="AE847" s="48"/>
      <c r="AF847" s="48"/>
      <c r="AG847" s="48"/>
      <c r="AH847" s="48"/>
      <c r="AI847" s="48"/>
      <c r="AJ847" s="48"/>
    </row>
    <row r="848" spans="1:36" ht="15.75" customHeight="1">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c r="AA848" s="48"/>
      <c r="AB848" s="48"/>
      <c r="AC848" s="48"/>
      <c r="AD848" s="48"/>
      <c r="AE848" s="48"/>
      <c r="AF848" s="48"/>
      <c r="AG848" s="48"/>
      <c r="AH848" s="48"/>
      <c r="AI848" s="48"/>
      <c r="AJ848" s="48"/>
    </row>
    <row r="849" spans="1:36" ht="15.75" customHeight="1">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c r="AA849" s="48"/>
      <c r="AB849" s="48"/>
      <c r="AC849" s="48"/>
      <c r="AD849" s="48"/>
      <c r="AE849" s="48"/>
      <c r="AF849" s="48"/>
      <c r="AG849" s="48"/>
      <c r="AH849" s="48"/>
      <c r="AI849" s="48"/>
      <c r="AJ849" s="48"/>
    </row>
    <row r="850" spans="1:36" ht="15.75" customHeight="1">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c r="AA850" s="48"/>
      <c r="AB850" s="48"/>
      <c r="AC850" s="48"/>
      <c r="AD850" s="48"/>
      <c r="AE850" s="48"/>
      <c r="AF850" s="48"/>
      <c r="AG850" s="48"/>
      <c r="AH850" s="48"/>
      <c r="AI850" s="48"/>
      <c r="AJ850" s="48"/>
    </row>
    <row r="851" spans="1:36" ht="15.75" customHeight="1">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c r="AA851" s="48"/>
      <c r="AB851" s="48"/>
      <c r="AC851" s="48"/>
      <c r="AD851" s="48"/>
      <c r="AE851" s="48"/>
      <c r="AF851" s="48"/>
      <c r="AG851" s="48"/>
      <c r="AH851" s="48"/>
      <c r="AI851" s="48"/>
      <c r="AJ851" s="48"/>
    </row>
    <row r="852" spans="1:36" ht="15.75" customHeight="1">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c r="AA852" s="48"/>
      <c r="AB852" s="48"/>
      <c r="AC852" s="48"/>
      <c r="AD852" s="48"/>
      <c r="AE852" s="48"/>
      <c r="AF852" s="48"/>
      <c r="AG852" s="48"/>
      <c r="AH852" s="48"/>
      <c r="AI852" s="48"/>
      <c r="AJ852" s="48"/>
    </row>
    <row r="853" spans="1:36" ht="15.75" customHeight="1">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c r="AA853" s="48"/>
      <c r="AB853" s="48"/>
      <c r="AC853" s="48"/>
      <c r="AD853" s="48"/>
      <c r="AE853" s="48"/>
      <c r="AF853" s="48"/>
      <c r="AG853" s="48"/>
      <c r="AH853" s="48"/>
      <c r="AI853" s="48"/>
      <c r="AJ853" s="48"/>
    </row>
    <row r="854" spans="1:36" ht="15.75" customHeight="1">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c r="AA854" s="48"/>
      <c r="AB854" s="48"/>
      <c r="AC854" s="48"/>
      <c r="AD854" s="48"/>
      <c r="AE854" s="48"/>
      <c r="AF854" s="48"/>
      <c r="AG854" s="48"/>
      <c r="AH854" s="48"/>
      <c r="AI854" s="48"/>
      <c r="AJ854" s="48"/>
    </row>
    <row r="855" spans="1:36" ht="15.75" customHeight="1">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c r="AA855" s="48"/>
      <c r="AB855" s="48"/>
      <c r="AC855" s="48"/>
      <c r="AD855" s="48"/>
      <c r="AE855" s="48"/>
      <c r="AF855" s="48"/>
      <c r="AG855" s="48"/>
      <c r="AH855" s="48"/>
      <c r="AI855" s="48"/>
      <c r="AJ855" s="48"/>
    </row>
    <row r="856" spans="1:36" ht="15.75" customHeight="1">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c r="AA856" s="48"/>
      <c r="AB856" s="48"/>
      <c r="AC856" s="48"/>
      <c r="AD856" s="48"/>
      <c r="AE856" s="48"/>
      <c r="AF856" s="48"/>
      <c r="AG856" s="48"/>
      <c r="AH856" s="48"/>
      <c r="AI856" s="48"/>
      <c r="AJ856" s="48"/>
    </row>
    <row r="857" spans="1:36" ht="15.75" customHeight="1">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c r="AA857" s="48"/>
      <c r="AB857" s="48"/>
      <c r="AC857" s="48"/>
      <c r="AD857" s="48"/>
      <c r="AE857" s="48"/>
      <c r="AF857" s="48"/>
      <c r="AG857" s="48"/>
      <c r="AH857" s="48"/>
      <c r="AI857" s="48"/>
      <c r="AJ857" s="48"/>
    </row>
    <row r="858" spans="1:36" ht="15.75" customHeight="1">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c r="AA858" s="48"/>
      <c r="AB858" s="48"/>
      <c r="AC858" s="48"/>
      <c r="AD858" s="48"/>
      <c r="AE858" s="48"/>
      <c r="AF858" s="48"/>
      <c r="AG858" s="48"/>
      <c r="AH858" s="48"/>
      <c r="AI858" s="48"/>
      <c r="AJ858" s="48"/>
    </row>
    <row r="859" spans="1:36" ht="15.75" customHeight="1">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c r="AA859" s="48"/>
      <c r="AB859" s="48"/>
      <c r="AC859" s="48"/>
      <c r="AD859" s="48"/>
      <c r="AE859" s="48"/>
      <c r="AF859" s="48"/>
      <c r="AG859" s="48"/>
      <c r="AH859" s="48"/>
      <c r="AI859" s="48"/>
      <c r="AJ859" s="48"/>
    </row>
    <row r="860" spans="1:36" ht="15.75" customHeight="1">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c r="AA860" s="48"/>
      <c r="AB860" s="48"/>
      <c r="AC860" s="48"/>
      <c r="AD860" s="48"/>
      <c r="AE860" s="48"/>
      <c r="AF860" s="48"/>
      <c r="AG860" s="48"/>
      <c r="AH860" s="48"/>
      <c r="AI860" s="48"/>
      <c r="AJ860" s="48"/>
    </row>
    <row r="861" spans="1:36" ht="15.75" customHeight="1">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c r="AA861" s="48"/>
      <c r="AB861" s="48"/>
      <c r="AC861" s="48"/>
      <c r="AD861" s="48"/>
      <c r="AE861" s="48"/>
      <c r="AF861" s="48"/>
      <c r="AG861" s="48"/>
      <c r="AH861" s="48"/>
      <c r="AI861" s="48"/>
      <c r="AJ861" s="48"/>
    </row>
    <row r="862" spans="1:36" ht="15.75" customHeight="1">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c r="AA862" s="48"/>
      <c r="AB862" s="48"/>
      <c r="AC862" s="48"/>
      <c r="AD862" s="48"/>
      <c r="AE862" s="48"/>
      <c r="AF862" s="48"/>
      <c r="AG862" s="48"/>
      <c r="AH862" s="48"/>
      <c r="AI862" s="48"/>
      <c r="AJ862" s="48"/>
    </row>
    <row r="863" spans="1:36" ht="15.75" customHeight="1">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c r="AA863" s="48"/>
      <c r="AB863" s="48"/>
      <c r="AC863" s="48"/>
      <c r="AD863" s="48"/>
      <c r="AE863" s="48"/>
      <c r="AF863" s="48"/>
      <c r="AG863" s="48"/>
      <c r="AH863" s="48"/>
      <c r="AI863" s="48"/>
      <c r="AJ863" s="48"/>
    </row>
    <row r="864" spans="1:36" ht="15.75" customHeight="1">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c r="AA864" s="48"/>
      <c r="AB864" s="48"/>
      <c r="AC864" s="48"/>
      <c r="AD864" s="48"/>
      <c r="AE864" s="48"/>
      <c r="AF864" s="48"/>
      <c r="AG864" s="48"/>
      <c r="AH864" s="48"/>
      <c r="AI864" s="48"/>
      <c r="AJ864" s="48"/>
    </row>
    <row r="865" spans="1:36" ht="15.75" customHeight="1">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c r="AA865" s="48"/>
      <c r="AB865" s="48"/>
      <c r="AC865" s="48"/>
      <c r="AD865" s="48"/>
      <c r="AE865" s="48"/>
      <c r="AF865" s="48"/>
      <c r="AG865" s="48"/>
      <c r="AH865" s="48"/>
      <c r="AI865" s="48"/>
      <c r="AJ865" s="48"/>
    </row>
    <row r="866" spans="1:36" ht="15.75" customHeight="1">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c r="AA866" s="48"/>
      <c r="AB866" s="48"/>
      <c r="AC866" s="48"/>
      <c r="AD866" s="48"/>
      <c r="AE866" s="48"/>
      <c r="AF866" s="48"/>
      <c r="AG866" s="48"/>
      <c r="AH866" s="48"/>
      <c r="AI866" s="48"/>
      <c r="AJ866" s="48"/>
    </row>
    <row r="867" spans="1:36" ht="15.75" customHeight="1">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c r="AB867" s="48"/>
      <c r="AC867" s="48"/>
      <c r="AD867" s="48"/>
      <c r="AE867" s="48"/>
      <c r="AF867" s="48"/>
      <c r="AG867" s="48"/>
      <c r="AH867" s="48"/>
      <c r="AI867" s="48"/>
      <c r="AJ867" s="48"/>
    </row>
    <row r="868" spans="1:36" ht="15.75" customHeight="1">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c r="AA868" s="48"/>
      <c r="AB868" s="48"/>
      <c r="AC868" s="48"/>
      <c r="AD868" s="48"/>
      <c r="AE868" s="48"/>
      <c r="AF868" s="48"/>
      <c r="AG868" s="48"/>
      <c r="AH868" s="48"/>
      <c r="AI868" s="48"/>
      <c r="AJ868" s="48"/>
    </row>
    <row r="869" spans="1:36" ht="15.75" customHeight="1">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c r="AA869" s="48"/>
      <c r="AB869" s="48"/>
      <c r="AC869" s="48"/>
      <c r="AD869" s="48"/>
      <c r="AE869" s="48"/>
      <c r="AF869" s="48"/>
      <c r="AG869" s="48"/>
      <c r="AH869" s="48"/>
      <c r="AI869" s="48"/>
      <c r="AJ869" s="48"/>
    </row>
    <row r="870" spans="1:36" ht="15.75" customHeight="1">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c r="AA870" s="48"/>
      <c r="AB870" s="48"/>
      <c r="AC870" s="48"/>
      <c r="AD870" s="48"/>
      <c r="AE870" s="48"/>
      <c r="AF870" s="48"/>
      <c r="AG870" s="48"/>
      <c r="AH870" s="48"/>
      <c r="AI870" s="48"/>
      <c r="AJ870" s="48"/>
    </row>
    <row r="871" spans="1:36" ht="15.75" customHeight="1">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c r="AA871" s="48"/>
      <c r="AB871" s="48"/>
      <c r="AC871" s="48"/>
      <c r="AD871" s="48"/>
      <c r="AE871" s="48"/>
      <c r="AF871" s="48"/>
      <c r="AG871" s="48"/>
      <c r="AH871" s="48"/>
      <c r="AI871" s="48"/>
      <c r="AJ871" s="48"/>
    </row>
    <row r="872" spans="1:36" ht="15.75" customHeight="1">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c r="AA872" s="48"/>
      <c r="AB872" s="48"/>
      <c r="AC872" s="48"/>
      <c r="AD872" s="48"/>
      <c r="AE872" s="48"/>
      <c r="AF872" s="48"/>
      <c r="AG872" s="48"/>
      <c r="AH872" s="48"/>
      <c r="AI872" s="48"/>
      <c r="AJ872" s="48"/>
    </row>
    <row r="873" spans="1:36" ht="15.75" customHeight="1">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c r="AB873" s="48"/>
      <c r="AC873" s="48"/>
      <c r="AD873" s="48"/>
      <c r="AE873" s="48"/>
      <c r="AF873" s="48"/>
      <c r="AG873" s="48"/>
      <c r="AH873" s="48"/>
      <c r="AI873" s="48"/>
      <c r="AJ873" s="48"/>
    </row>
    <row r="874" spans="1:36" ht="15.75" customHeight="1">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c r="AA874" s="48"/>
      <c r="AB874" s="48"/>
      <c r="AC874" s="48"/>
      <c r="AD874" s="48"/>
      <c r="AE874" s="48"/>
      <c r="AF874" s="48"/>
      <c r="AG874" s="48"/>
      <c r="AH874" s="48"/>
      <c r="AI874" s="48"/>
      <c r="AJ874" s="48"/>
    </row>
    <row r="875" spans="1:36" ht="15.75" customHeight="1">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c r="AA875" s="48"/>
      <c r="AB875" s="48"/>
      <c r="AC875" s="48"/>
      <c r="AD875" s="48"/>
      <c r="AE875" s="48"/>
      <c r="AF875" s="48"/>
      <c r="AG875" s="48"/>
      <c r="AH875" s="48"/>
      <c r="AI875" s="48"/>
      <c r="AJ875" s="48"/>
    </row>
    <row r="876" spans="1:36" ht="15.75" customHeight="1">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c r="AA876" s="48"/>
      <c r="AB876" s="48"/>
      <c r="AC876" s="48"/>
      <c r="AD876" s="48"/>
      <c r="AE876" s="48"/>
      <c r="AF876" s="48"/>
      <c r="AG876" s="48"/>
      <c r="AH876" s="48"/>
      <c r="AI876" s="48"/>
      <c r="AJ876" s="48"/>
    </row>
    <row r="877" spans="1:36" ht="15.75" customHeight="1">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c r="AA877" s="48"/>
      <c r="AB877" s="48"/>
      <c r="AC877" s="48"/>
      <c r="AD877" s="48"/>
      <c r="AE877" s="48"/>
      <c r="AF877" s="48"/>
      <c r="AG877" s="48"/>
      <c r="AH877" s="48"/>
      <c r="AI877" s="48"/>
      <c r="AJ877" s="48"/>
    </row>
    <row r="878" spans="1:36" ht="15.75" customHeight="1">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row>
    <row r="879" spans="1:36" ht="15.75" customHeight="1">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c r="AB879" s="48"/>
      <c r="AC879" s="48"/>
      <c r="AD879" s="48"/>
      <c r="AE879" s="48"/>
      <c r="AF879" s="48"/>
      <c r="AG879" s="48"/>
      <c r="AH879" s="48"/>
      <c r="AI879" s="48"/>
      <c r="AJ879" s="48"/>
    </row>
    <row r="880" spans="1:36" ht="15.75" customHeight="1">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c r="AA880" s="48"/>
      <c r="AB880" s="48"/>
      <c r="AC880" s="48"/>
      <c r="AD880" s="48"/>
      <c r="AE880" s="48"/>
      <c r="AF880" s="48"/>
      <c r="AG880" s="48"/>
      <c r="AH880" s="48"/>
      <c r="AI880" s="48"/>
      <c r="AJ880" s="48"/>
    </row>
    <row r="881" spans="1:36" ht="15.75" customHeight="1">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c r="AA881" s="48"/>
      <c r="AB881" s="48"/>
      <c r="AC881" s="48"/>
      <c r="AD881" s="48"/>
      <c r="AE881" s="48"/>
      <c r="AF881" s="48"/>
      <c r="AG881" s="48"/>
      <c r="AH881" s="48"/>
      <c r="AI881" s="48"/>
      <c r="AJ881" s="48"/>
    </row>
    <row r="882" spans="1:36" ht="15.75" customHeight="1">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c r="AA882" s="48"/>
      <c r="AB882" s="48"/>
      <c r="AC882" s="48"/>
      <c r="AD882" s="48"/>
      <c r="AE882" s="48"/>
      <c r="AF882" s="48"/>
      <c r="AG882" s="48"/>
      <c r="AH882" s="48"/>
      <c r="AI882" s="48"/>
      <c r="AJ882" s="48"/>
    </row>
    <row r="883" spans="1:36" ht="15.75" customHeight="1">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c r="AA883" s="48"/>
      <c r="AB883" s="48"/>
      <c r="AC883" s="48"/>
      <c r="AD883" s="48"/>
      <c r="AE883" s="48"/>
      <c r="AF883" s="48"/>
      <c r="AG883" s="48"/>
      <c r="AH883" s="48"/>
      <c r="AI883" s="48"/>
      <c r="AJ883" s="48"/>
    </row>
    <row r="884" spans="1:36" ht="15.75" customHeight="1">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c r="AA884" s="48"/>
      <c r="AB884" s="48"/>
      <c r="AC884" s="48"/>
      <c r="AD884" s="48"/>
      <c r="AE884" s="48"/>
      <c r="AF884" s="48"/>
      <c r="AG884" s="48"/>
      <c r="AH884" s="48"/>
      <c r="AI884" s="48"/>
      <c r="AJ884" s="48"/>
    </row>
    <row r="885" spans="1:36" ht="15.75" customHeight="1">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c r="AA885" s="48"/>
      <c r="AB885" s="48"/>
      <c r="AC885" s="48"/>
      <c r="AD885" s="48"/>
      <c r="AE885" s="48"/>
      <c r="AF885" s="48"/>
      <c r="AG885" s="48"/>
      <c r="AH885" s="48"/>
      <c r="AI885" s="48"/>
      <c r="AJ885" s="48"/>
    </row>
    <row r="886" spans="1:36" ht="15.75" customHeight="1">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c r="AA886" s="48"/>
      <c r="AB886" s="48"/>
      <c r="AC886" s="48"/>
      <c r="AD886" s="48"/>
      <c r="AE886" s="48"/>
      <c r="AF886" s="48"/>
      <c r="AG886" s="48"/>
      <c r="AH886" s="48"/>
      <c r="AI886" s="48"/>
      <c r="AJ886" s="48"/>
    </row>
    <row r="887" spans="1:36" ht="15.75" customHeight="1">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c r="AA887" s="48"/>
      <c r="AB887" s="48"/>
      <c r="AC887" s="48"/>
      <c r="AD887" s="48"/>
      <c r="AE887" s="48"/>
      <c r="AF887" s="48"/>
      <c r="AG887" s="48"/>
      <c r="AH887" s="48"/>
      <c r="AI887" s="48"/>
      <c r="AJ887" s="48"/>
    </row>
    <row r="888" spans="1:36" ht="15.75" customHeight="1">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c r="AA888" s="48"/>
      <c r="AB888" s="48"/>
      <c r="AC888" s="48"/>
      <c r="AD888" s="48"/>
      <c r="AE888" s="48"/>
      <c r="AF888" s="48"/>
      <c r="AG888" s="48"/>
      <c r="AH888" s="48"/>
      <c r="AI888" s="48"/>
      <c r="AJ888" s="48"/>
    </row>
    <row r="889" spans="1:36" ht="15.75" customHeight="1">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c r="AB889" s="48"/>
      <c r="AC889" s="48"/>
      <c r="AD889" s="48"/>
      <c r="AE889" s="48"/>
      <c r="AF889" s="48"/>
      <c r="AG889" s="48"/>
      <c r="AH889" s="48"/>
      <c r="AI889" s="48"/>
      <c r="AJ889" s="48"/>
    </row>
    <row r="890" spans="1:36" ht="15.75" customHeight="1">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c r="AB890" s="48"/>
      <c r="AC890" s="48"/>
      <c r="AD890" s="48"/>
      <c r="AE890" s="48"/>
      <c r="AF890" s="48"/>
      <c r="AG890" s="48"/>
      <c r="AH890" s="48"/>
      <c r="AI890" s="48"/>
      <c r="AJ890" s="48"/>
    </row>
    <row r="891" spans="1:36" ht="15.75" customHeight="1">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c r="AA891" s="48"/>
      <c r="AB891" s="48"/>
      <c r="AC891" s="48"/>
      <c r="AD891" s="48"/>
      <c r="AE891" s="48"/>
      <c r="AF891" s="48"/>
      <c r="AG891" s="48"/>
      <c r="AH891" s="48"/>
      <c r="AI891" s="48"/>
      <c r="AJ891" s="48"/>
    </row>
    <row r="892" spans="1:36" ht="15.75" customHeight="1">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c r="AA892" s="48"/>
      <c r="AB892" s="48"/>
      <c r="AC892" s="48"/>
      <c r="AD892" s="48"/>
      <c r="AE892" s="48"/>
      <c r="AF892" s="48"/>
      <c r="AG892" s="48"/>
      <c r="AH892" s="48"/>
      <c r="AI892" s="48"/>
      <c r="AJ892" s="48"/>
    </row>
    <row r="893" spans="1:36" ht="15.75" customHeight="1">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c r="AA893" s="48"/>
      <c r="AB893" s="48"/>
      <c r="AC893" s="48"/>
      <c r="AD893" s="48"/>
      <c r="AE893" s="48"/>
      <c r="AF893" s="48"/>
      <c r="AG893" s="48"/>
      <c r="AH893" s="48"/>
      <c r="AI893" s="48"/>
      <c r="AJ893" s="48"/>
    </row>
    <row r="894" spans="1:36" ht="15.75" customHeight="1">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c r="AA894" s="48"/>
      <c r="AB894" s="48"/>
      <c r="AC894" s="48"/>
      <c r="AD894" s="48"/>
      <c r="AE894" s="48"/>
      <c r="AF894" s="48"/>
      <c r="AG894" s="48"/>
      <c r="AH894" s="48"/>
      <c r="AI894" s="48"/>
      <c r="AJ894" s="48"/>
    </row>
    <row r="895" spans="1:36" ht="15.75" customHeight="1">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c r="AA895" s="48"/>
      <c r="AB895" s="48"/>
      <c r="AC895" s="48"/>
      <c r="AD895" s="48"/>
      <c r="AE895" s="48"/>
      <c r="AF895" s="48"/>
      <c r="AG895" s="48"/>
      <c r="AH895" s="48"/>
      <c r="AI895" s="48"/>
      <c r="AJ895" s="48"/>
    </row>
    <row r="896" spans="1:36" ht="15.75" customHeight="1">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c r="AA896" s="48"/>
      <c r="AB896" s="48"/>
      <c r="AC896" s="48"/>
      <c r="AD896" s="48"/>
      <c r="AE896" s="48"/>
      <c r="AF896" s="48"/>
      <c r="AG896" s="48"/>
      <c r="AH896" s="48"/>
      <c r="AI896" s="48"/>
      <c r="AJ896" s="48"/>
    </row>
    <row r="897" spans="1:36" ht="15.75" customHeight="1">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c r="AA897" s="48"/>
      <c r="AB897" s="48"/>
      <c r="AC897" s="48"/>
      <c r="AD897" s="48"/>
      <c r="AE897" s="48"/>
      <c r="AF897" s="48"/>
      <c r="AG897" s="48"/>
      <c r="AH897" s="48"/>
      <c r="AI897" s="48"/>
      <c r="AJ897" s="48"/>
    </row>
    <row r="898" spans="1:36" ht="15.75" customHeight="1">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c r="AA898" s="48"/>
      <c r="AB898" s="48"/>
      <c r="AC898" s="48"/>
      <c r="AD898" s="48"/>
      <c r="AE898" s="48"/>
      <c r="AF898" s="48"/>
      <c r="AG898" s="48"/>
      <c r="AH898" s="48"/>
      <c r="AI898" s="48"/>
      <c r="AJ898" s="48"/>
    </row>
    <row r="899" spans="1:36" ht="15.75" customHeight="1">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c r="AA899" s="48"/>
      <c r="AB899" s="48"/>
      <c r="AC899" s="48"/>
      <c r="AD899" s="48"/>
      <c r="AE899" s="48"/>
      <c r="AF899" s="48"/>
      <c r="AG899" s="48"/>
      <c r="AH899" s="48"/>
      <c r="AI899" s="48"/>
      <c r="AJ899" s="48"/>
    </row>
    <row r="900" spans="1:36" ht="15.75" customHeight="1">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c r="AA900" s="48"/>
      <c r="AB900" s="48"/>
      <c r="AC900" s="48"/>
      <c r="AD900" s="48"/>
      <c r="AE900" s="48"/>
      <c r="AF900" s="48"/>
      <c r="AG900" s="48"/>
      <c r="AH900" s="48"/>
      <c r="AI900" s="48"/>
      <c r="AJ900" s="48"/>
    </row>
    <row r="901" spans="1:36" ht="15.75" customHeight="1">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c r="AA901" s="48"/>
      <c r="AB901" s="48"/>
      <c r="AC901" s="48"/>
      <c r="AD901" s="48"/>
      <c r="AE901" s="48"/>
      <c r="AF901" s="48"/>
      <c r="AG901" s="48"/>
      <c r="AH901" s="48"/>
      <c r="AI901" s="48"/>
      <c r="AJ901" s="48"/>
    </row>
    <row r="902" spans="1:36" ht="15.75" customHeight="1">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c r="AA902" s="48"/>
      <c r="AB902" s="48"/>
      <c r="AC902" s="48"/>
      <c r="AD902" s="48"/>
      <c r="AE902" s="48"/>
      <c r="AF902" s="48"/>
      <c r="AG902" s="48"/>
      <c r="AH902" s="48"/>
      <c r="AI902" s="48"/>
      <c r="AJ902" s="48"/>
    </row>
    <row r="903" spans="1:36" ht="15.75" customHeight="1">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c r="AA903" s="48"/>
      <c r="AB903" s="48"/>
      <c r="AC903" s="48"/>
      <c r="AD903" s="48"/>
      <c r="AE903" s="48"/>
      <c r="AF903" s="48"/>
      <c r="AG903" s="48"/>
      <c r="AH903" s="48"/>
      <c r="AI903" s="48"/>
      <c r="AJ903" s="48"/>
    </row>
    <row r="904" spans="1:36" ht="15.75" customHeight="1">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c r="AA904" s="48"/>
      <c r="AB904" s="48"/>
      <c r="AC904" s="48"/>
      <c r="AD904" s="48"/>
      <c r="AE904" s="48"/>
      <c r="AF904" s="48"/>
      <c r="AG904" s="48"/>
      <c r="AH904" s="48"/>
      <c r="AI904" s="48"/>
      <c r="AJ904" s="48"/>
    </row>
    <row r="905" spans="1:36" ht="15.75" customHeight="1">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c r="AB905" s="48"/>
      <c r="AC905" s="48"/>
      <c r="AD905" s="48"/>
      <c r="AE905" s="48"/>
      <c r="AF905" s="48"/>
      <c r="AG905" s="48"/>
      <c r="AH905" s="48"/>
      <c r="AI905" s="48"/>
      <c r="AJ905" s="48"/>
    </row>
    <row r="906" spans="1:36" ht="15.75" customHeight="1">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c r="AB906" s="48"/>
      <c r="AC906" s="48"/>
      <c r="AD906" s="48"/>
      <c r="AE906" s="48"/>
      <c r="AF906" s="48"/>
      <c r="AG906" s="48"/>
      <c r="AH906" s="48"/>
      <c r="AI906" s="48"/>
      <c r="AJ906" s="48"/>
    </row>
    <row r="907" spans="1:36" ht="15.75" customHeight="1">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c r="AA907" s="48"/>
      <c r="AB907" s="48"/>
      <c r="AC907" s="48"/>
      <c r="AD907" s="48"/>
      <c r="AE907" s="48"/>
      <c r="AF907" s="48"/>
      <c r="AG907" s="48"/>
      <c r="AH907" s="48"/>
      <c r="AI907" s="48"/>
      <c r="AJ907" s="48"/>
    </row>
    <row r="908" spans="1:36" ht="15.75" customHeight="1">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c r="AA908" s="48"/>
      <c r="AB908" s="48"/>
      <c r="AC908" s="48"/>
      <c r="AD908" s="48"/>
      <c r="AE908" s="48"/>
      <c r="AF908" s="48"/>
      <c r="AG908" s="48"/>
      <c r="AH908" s="48"/>
      <c r="AI908" s="48"/>
      <c r="AJ908" s="48"/>
    </row>
    <row r="909" spans="1:36" ht="15.75" customHeight="1">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c r="AB909" s="48"/>
      <c r="AC909" s="48"/>
      <c r="AD909" s="48"/>
      <c r="AE909" s="48"/>
      <c r="AF909" s="48"/>
      <c r="AG909" s="48"/>
      <c r="AH909" s="48"/>
      <c r="AI909" s="48"/>
      <c r="AJ909" s="48"/>
    </row>
    <row r="910" spans="1:36" ht="15.75" customHeight="1">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c r="AA910" s="48"/>
      <c r="AB910" s="48"/>
      <c r="AC910" s="48"/>
      <c r="AD910" s="48"/>
      <c r="AE910" s="48"/>
      <c r="AF910" s="48"/>
      <c r="AG910" s="48"/>
      <c r="AH910" s="48"/>
      <c r="AI910" s="48"/>
      <c r="AJ910" s="48"/>
    </row>
    <row r="911" spans="1:36" ht="15.75" customHeight="1">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c r="AA911" s="48"/>
      <c r="AB911" s="48"/>
      <c r="AC911" s="48"/>
      <c r="AD911" s="48"/>
      <c r="AE911" s="48"/>
      <c r="AF911" s="48"/>
      <c r="AG911" s="48"/>
      <c r="AH911" s="48"/>
      <c r="AI911" s="48"/>
      <c r="AJ911" s="48"/>
    </row>
    <row r="912" spans="1:36" ht="15.75" customHeight="1">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c r="AA912" s="48"/>
      <c r="AB912" s="48"/>
      <c r="AC912" s="48"/>
      <c r="AD912" s="48"/>
      <c r="AE912" s="48"/>
      <c r="AF912" s="48"/>
      <c r="AG912" s="48"/>
      <c r="AH912" s="48"/>
      <c r="AI912" s="48"/>
      <c r="AJ912" s="48"/>
    </row>
    <row r="913" spans="1:36" ht="15.75" customHeight="1">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c r="AA913" s="48"/>
      <c r="AB913" s="48"/>
      <c r="AC913" s="48"/>
      <c r="AD913" s="48"/>
      <c r="AE913" s="48"/>
      <c r="AF913" s="48"/>
      <c r="AG913" s="48"/>
      <c r="AH913" s="48"/>
      <c r="AI913" s="48"/>
      <c r="AJ913" s="48"/>
    </row>
    <row r="914" spans="1:36" ht="15.75" customHeight="1">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c r="AA914" s="48"/>
      <c r="AB914" s="48"/>
      <c r="AC914" s="48"/>
      <c r="AD914" s="48"/>
      <c r="AE914" s="48"/>
      <c r="AF914" s="48"/>
      <c r="AG914" s="48"/>
      <c r="AH914" s="48"/>
      <c r="AI914" s="48"/>
      <c r="AJ914" s="48"/>
    </row>
    <row r="915" spans="1:36" ht="15.75" customHeight="1">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c r="AA915" s="48"/>
      <c r="AB915" s="48"/>
      <c r="AC915" s="48"/>
      <c r="AD915" s="48"/>
      <c r="AE915" s="48"/>
      <c r="AF915" s="48"/>
      <c r="AG915" s="48"/>
      <c r="AH915" s="48"/>
      <c r="AI915" s="48"/>
      <c r="AJ915" s="48"/>
    </row>
    <row r="916" spans="1:36" ht="15.75" customHeight="1">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c r="AB916" s="48"/>
      <c r="AC916" s="48"/>
      <c r="AD916" s="48"/>
      <c r="AE916" s="48"/>
      <c r="AF916" s="48"/>
      <c r="AG916" s="48"/>
      <c r="AH916" s="48"/>
      <c r="AI916" s="48"/>
      <c r="AJ916" s="48"/>
    </row>
    <row r="917" spans="1:36" ht="15.75" customHeight="1">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c r="AB917" s="48"/>
      <c r="AC917" s="48"/>
      <c r="AD917" s="48"/>
      <c r="AE917" s="48"/>
      <c r="AF917" s="48"/>
      <c r="AG917" s="48"/>
      <c r="AH917" s="48"/>
      <c r="AI917" s="48"/>
      <c r="AJ917" s="48"/>
    </row>
    <row r="918" spans="1:36" ht="15.75" customHeight="1">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c r="AA918" s="48"/>
      <c r="AB918" s="48"/>
      <c r="AC918" s="48"/>
      <c r="AD918" s="48"/>
      <c r="AE918" s="48"/>
      <c r="AF918" s="48"/>
      <c r="AG918" s="48"/>
      <c r="AH918" s="48"/>
      <c r="AI918" s="48"/>
      <c r="AJ918" s="48"/>
    </row>
    <row r="919" spans="1:36" ht="15.75" customHeight="1">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c r="AA919" s="48"/>
      <c r="AB919" s="48"/>
      <c r="AC919" s="48"/>
      <c r="AD919" s="48"/>
      <c r="AE919" s="48"/>
      <c r="AF919" s="48"/>
      <c r="AG919" s="48"/>
      <c r="AH919" s="48"/>
      <c r="AI919" s="48"/>
      <c r="AJ919" s="48"/>
    </row>
    <row r="920" spans="1:36" ht="15.75" customHeight="1">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c r="AA920" s="48"/>
      <c r="AB920" s="48"/>
      <c r="AC920" s="48"/>
      <c r="AD920" s="48"/>
      <c r="AE920" s="48"/>
      <c r="AF920" s="48"/>
      <c r="AG920" s="48"/>
      <c r="AH920" s="48"/>
      <c r="AI920" s="48"/>
      <c r="AJ920" s="48"/>
    </row>
    <row r="921" spans="1:36" ht="15.75" customHeight="1">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c r="AA921" s="48"/>
      <c r="AB921" s="48"/>
      <c r="AC921" s="48"/>
      <c r="AD921" s="48"/>
      <c r="AE921" s="48"/>
      <c r="AF921" s="48"/>
      <c r="AG921" s="48"/>
      <c r="AH921" s="48"/>
      <c r="AI921" s="48"/>
      <c r="AJ921" s="48"/>
    </row>
    <row r="922" spans="1:36" ht="15.75" customHeight="1">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c r="AA922" s="48"/>
      <c r="AB922" s="48"/>
      <c r="AC922" s="48"/>
      <c r="AD922" s="48"/>
      <c r="AE922" s="48"/>
      <c r="AF922" s="48"/>
      <c r="AG922" s="48"/>
      <c r="AH922" s="48"/>
      <c r="AI922" s="48"/>
      <c r="AJ922" s="48"/>
    </row>
    <row r="923" spans="1:36" ht="15.75" customHeight="1">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c r="AA923" s="48"/>
      <c r="AB923" s="48"/>
      <c r="AC923" s="48"/>
      <c r="AD923" s="48"/>
      <c r="AE923" s="48"/>
      <c r="AF923" s="48"/>
      <c r="AG923" s="48"/>
      <c r="AH923" s="48"/>
      <c r="AI923" s="48"/>
      <c r="AJ923" s="48"/>
    </row>
    <row r="924" spans="1:36" ht="15.75" customHeight="1">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c r="AB924" s="48"/>
      <c r="AC924" s="48"/>
      <c r="AD924" s="48"/>
      <c r="AE924" s="48"/>
      <c r="AF924" s="48"/>
      <c r="AG924" s="48"/>
      <c r="AH924" s="48"/>
      <c r="AI924" s="48"/>
      <c r="AJ924" s="48"/>
    </row>
    <row r="925" spans="1:36" ht="15.75" customHeight="1">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c r="AA925" s="48"/>
      <c r="AB925" s="48"/>
      <c r="AC925" s="48"/>
      <c r="AD925" s="48"/>
      <c r="AE925" s="48"/>
      <c r="AF925" s="48"/>
      <c r="AG925" s="48"/>
      <c r="AH925" s="48"/>
      <c r="AI925" s="48"/>
      <c r="AJ925" s="48"/>
    </row>
    <row r="926" spans="1:36" ht="15.75" customHeight="1">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c r="AB926" s="48"/>
      <c r="AC926" s="48"/>
      <c r="AD926" s="48"/>
      <c r="AE926" s="48"/>
      <c r="AF926" s="48"/>
      <c r="AG926" s="48"/>
      <c r="AH926" s="48"/>
      <c r="AI926" s="48"/>
      <c r="AJ926" s="48"/>
    </row>
    <row r="927" spans="1:36" ht="15.75" customHeight="1">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row>
    <row r="928" spans="1:36" ht="15.75" customHeight="1">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c r="AA928" s="48"/>
      <c r="AB928" s="48"/>
      <c r="AC928" s="48"/>
      <c r="AD928" s="48"/>
      <c r="AE928" s="48"/>
      <c r="AF928" s="48"/>
      <c r="AG928" s="48"/>
      <c r="AH928" s="48"/>
      <c r="AI928" s="48"/>
      <c r="AJ928" s="48"/>
    </row>
    <row r="929" spans="1:36" ht="15.75" customHeight="1">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c r="AA929" s="48"/>
      <c r="AB929" s="48"/>
      <c r="AC929" s="48"/>
      <c r="AD929" s="48"/>
      <c r="AE929" s="48"/>
      <c r="AF929" s="48"/>
      <c r="AG929" s="48"/>
      <c r="AH929" s="48"/>
      <c r="AI929" s="48"/>
      <c r="AJ929" s="48"/>
    </row>
    <row r="930" spans="1:36" ht="15.75" customHeight="1">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c r="AA930" s="48"/>
      <c r="AB930" s="48"/>
      <c r="AC930" s="48"/>
      <c r="AD930" s="48"/>
      <c r="AE930" s="48"/>
      <c r="AF930" s="48"/>
      <c r="AG930" s="48"/>
      <c r="AH930" s="48"/>
      <c r="AI930" s="48"/>
      <c r="AJ930" s="48"/>
    </row>
    <row r="931" spans="1:36" ht="15.75" customHeight="1">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c r="AB931" s="48"/>
      <c r="AC931" s="48"/>
      <c r="AD931" s="48"/>
      <c r="AE931" s="48"/>
      <c r="AF931" s="48"/>
      <c r="AG931" s="48"/>
      <c r="AH931" s="48"/>
      <c r="AI931" s="48"/>
      <c r="AJ931" s="48"/>
    </row>
    <row r="932" spans="1:36" ht="15.75" customHeight="1">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c r="AB932" s="48"/>
      <c r="AC932" s="48"/>
      <c r="AD932" s="48"/>
      <c r="AE932" s="48"/>
      <c r="AF932" s="48"/>
      <c r="AG932" s="48"/>
      <c r="AH932" s="48"/>
      <c r="AI932" s="48"/>
      <c r="AJ932" s="48"/>
    </row>
    <row r="933" spans="1:36" ht="15.75" customHeight="1">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c r="AA933" s="48"/>
      <c r="AB933" s="48"/>
      <c r="AC933" s="48"/>
      <c r="AD933" s="48"/>
      <c r="AE933" s="48"/>
      <c r="AF933" s="48"/>
      <c r="AG933" s="48"/>
      <c r="AH933" s="48"/>
      <c r="AI933" s="48"/>
      <c r="AJ933" s="48"/>
    </row>
    <row r="934" spans="1:36" ht="15.75" customHeight="1">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c r="AA934" s="48"/>
      <c r="AB934" s="48"/>
      <c r="AC934" s="48"/>
      <c r="AD934" s="48"/>
      <c r="AE934" s="48"/>
      <c r="AF934" s="48"/>
      <c r="AG934" s="48"/>
      <c r="AH934" s="48"/>
      <c r="AI934" s="48"/>
      <c r="AJ934" s="48"/>
    </row>
    <row r="935" spans="1:36" ht="15.75" customHeight="1">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row>
    <row r="936" spans="1:36" ht="15.75" customHeight="1">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c r="AA936" s="48"/>
      <c r="AB936" s="48"/>
      <c r="AC936" s="48"/>
      <c r="AD936" s="48"/>
      <c r="AE936" s="48"/>
      <c r="AF936" s="48"/>
      <c r="AG936" s="48"/>
      <c r="AH936" s="48"/>
      <c r="AI936" s="48"/>
      <c r="AJ936" s="48"/>
    </row>
    <row r="937" spans="1:36" ht="15.75" customHeight="1">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c r="AA937" s="48"/>
      <c r="AB937" s="48"/>
      <c r="AC937" s="48"/>
      <c r="AD937" s="48"/>
      <c r="AE937" s="48"/>
      <c r="AF937" s="48"/>
      <c r="AG937" s="48"/>
      <c r="AH937" s="48"/>
      <c r="AI937" s="48"/>
      <c r="AJ937" s="48"/>
    </row>
    <row r="938" spans="1:36" ht="15.75" customHeight="1">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c r="AA938" s="48"/>
      <c r="AB938" s="48"/>
      <c r="AC938" s="48"/>
      <c r="AD938" s="48"/>
      <c r="AE938" s="48"/>
      <c r="AF938" s="48"/>
      <c r="AG938" s="48"/>
      <c r="AH938" s="48"/>
      <c r="AI938" s="48"/>
      <c r="AJ938" s="48"/>
    </row>
    <row r="939" spans="1:36" ht="15.75" customHeight="1">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c r="AA939" s="48"/>
      <c r="AB939" s="48"/>
      <c r="AC939" s="48"/>
      <c r="AD939" s="48"/>
      <c r="AE939" s="48"/>
      <c r="AF939" s="48"/>
      <c r="AG939" s="48"/>
      <c r="AH939" s="48"/>
      <c r="AI939" s="48"/>
      <c r="AJ939" s="48"/>
    </row>
    <row r="940" spans="1:36" ht="15.75" customHeight="1">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row>
    <row r="941" spans="1:36" ht="15.75" customHeight="1">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c r="AA941" s="48"/>
      <c r="AB941" s="48"/>
      <c r="AC941" s="48"/>
      <c r="AD941" s="48"/>
      <c r="AE941" s="48"/>
      <c r="AF941" s="48"/>
      <c r="AG941" s="48"/>
      <c r="AH941" s="48"/>
      <c r="AI941" s="48"/>
      <c r="AJ941" s="48"/>
    </row>
    <row r="942" spans="1:36" ht="15.75" customHeight="1">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c r="AA942" s="48"/>
      <c r="AB942" s="48"/>
      <c r="AC942" s="48"/>
      <c r="AD942" s="48"/>
      <c r="AE942" s="48"/>
      <c r="AF942" s="48"/>
      <c r="AG942" s="48"/>
      <c r="AH942" s="48"/>
      <c r="AI942" s="48"/>
      <c r="AJ942" s="48"/>
    </row>
    <row r="943" spans="1:36" ht="15.75" customHeight="1">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c r="AA943" s="48"/>
      <c r="AB943" s="48"/>
      <c r="AC943" s="48"/>
      <c r="AD943" s="48"/>
      <c r="AE943" s="48"/>
      <c r="AF943" s="48"/>
      <c r="AG943" s="48"/>
      <c r="AH943" s="48"/>
      <c r="AI943" s="48"/>
      <c r="AJ943" s="48"/>
    </row>
    <row r="944" spans="1:36" ht="15.75" customHeight="1">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c r="AA944" s="48"/>
      <c r="AB944" s="48"/>
      <c r="AC944" s="48"/>
      <c r="AD944" s="48"/>
      <c r="AE944" s="48"/>
      <c r="AF944" s="48"/>
      <c r="AG944" s="48"/>
      <c r="AH944" s="48"/>
      <c r="AI944" s="48"/>
      <c r="AJ944" s="48"/>
    </row>
    <row r="945" spans="1:36" ht="15.75" customHeight="1">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c r="AB945" s="48"/>
      <c r="AC945" s="48"/>
      <c r="AD945" s="48"/>
      <c r="AE945" s="48"/>
      <c r="AF945" s="48"/>
      <c r="AG945" s="48"/>
      <c r="AH945" s="48"/>
      <c r="AI945" s="48"/>
      <c r="AJ945" s="48"/>
    </row>
    <row r="946" spans="1:36" ht="15.75" customHeight="1">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c r="AA946" s="48"/>
      <c r="AB946" s="48"/>
      <c r="AC946" s="48"/>
      <c r="AD946" s="48"/>
      <c r="AE946" s="48"/>
      <c r="AF946" s="48"/>
      <c r="AG946" s="48"/>
      <c r="AH946" s="48"/>
      <c r="AI946" s="48"/>
      <c r="AJ946" s="48"/>
    </row>
    <row r="947" spans="1:36" ht="15.75" customHeight="1">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c r="AB947" s="48"/>
      <c r="AC947" s="48"/>
      <c r="AD947" s="48"/>
      <c r="AE947" s="48"/>
      <c r="AF947" s="48"/>
      <c r="AG947" s="48"/>
      <c r="AH947" s="48"/>
      <c r="AI947" s="48"/>
      <c r="AJ947" s="48"/>
    </row>
    <row r="948" spans="1:36" ht="15.75" customHeight="1">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c r="AA948" s="48"/>
      <c r="AB948" s="48"/>
      <c r="AC948" s="48"/>
      <c r="AD948" s="48"/>
      <c r="AE948" s="48"/>
      <c r="AF948" s="48"/>
      <c r="AG948" s="48"/>
      <c r="AH948" s="48"/>
      <c r="AI948" s="48"/>
      <c r="AJ948" s="48"/>
    </row>
    <row r="949" spans="1:36" ht="15.75" customHeight="1">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c r="AB949" s="48"/>
      <c r="AC949" s="48"/>
      <c r="AD949" s="48"/>
      <c r="AE949" s="48"/>
      <c r="AF949" s="48"/>
      <c r="AG949" s="48"/>
      <c r="AH949" s="48"/>
      <c r="AI949" s="48"/>
      <c r="AJ949" s="48"/>
    </row>
    <row r="950" spans="1:36" ht="15.75" customHeight="1">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c r="AA950" s="48"/>
      <c r="AB950" s="48"/>
      <c r="AC950" s="48"/>
      <c r="AD950" s="48"/>
      <c r="AE950" s="48"/>
      <c r="AF950" s="48"/>
      <c r="AG950" s="48"/>
      <c r="AH950" s="48"/>
      <c r="AI950" s="48"/>
      <c r="AJ950" s="48"/>
    </row>
    <row r="951" spans="1:36" ht="15.75" customHeight="1">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c r="AA951" s="48"/>
      <c r="AB951" s="48"/>
      <c r="AC951" s="48"/>
      <c r="AD951" s="48"/>
      <c r="AE951" s="48"/>
      <c r="AF951" s="48"/>
      <c r="AG951" s="48"/>
      <c r="AH951" s="48"/>
      <c r="AI951" s="48"/>
      <c r="AJ951" s="48"/>
    </row>
    <row r="952" spans="1:36" ht="15.75" customHeight="1">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c r="AB952" s="48"/>
      <c r="AC952" s="48"/>
      <c r="AD952" s="48"/>
      <c r="AE952" s="48"/>
      <c r="AF952" s="48"/>
      <c r="AG952" s="48"/>
      <c r="AH952" s="48"/>
      <c r="AI952" s="48"/>
      <c r="AJ952" s="48"/>
    </row>
    <row r="953" spans="1:36" ht="15.75" customHeight="1">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c r="AA953" s="48"/>
      <c r="AB953" s="48"/>
      <c r="AC953" s="48"/>
      <c r="AD953" s="48"/>
      <c r="AE953" s="48"/>
      <c r="AF953" s="48"/>
      <c r="AG953" s="48"/>
      <c r="AH953" s="48"/>
      <c r="AI953" s="48"/>
      <c r="AJ953" s="48"/>
    </row>
    <row r="954" spans="1:36" ht="15.75" customHeight="1">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c r="AA954" s="48"/>
      <c r="AB954" s="48"/>
      <c r="AC954" s="48"/>
      <c r="AD954" s="48"/>
      <c r="AE954" s="48"/>
      <c r="AF954" s="48"/>
      <c r="AG954" s="48"/>
      <c r="AH954" s="48"/>
      <c r="AI954" s="48"/>
      <c r="AJ954" s="48"/>
    </row>
    <row r="955" spans="1:36" ht="15.75" customHeight="1">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c r="AB955" s="48"/>
      <c r="AC955" s="48"/>
      <c r="AD955" s="48"/>
      <c r="AE955" s="48"/>
      <c r="AF955" s="48"/>
      <c r="AG955" s="48"/>
      <c r="AH955" s="48"/>
      <c r="AI955" s="48"/>
      <c r="AJ955" s="48"/>
    </row>
    <row r="956" spans="1:36" ht="15.75" customHeight="1">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c r="AA956" s="48"/>
      <c r="AB956" s="48"/>
      <c r="AC956" s="48"/>
      <c r="AD956" s="48"/>
      <c r="AE956" s="48"/>
      <c r="AF956" s="48"/>
      <c r="AG956" s="48"/>
      <c r="AH956" s="48"/>
      <c r="AI956" s="48"/>
      <c r="AJ956" s="48"/>
    </row>
    <row r="957" spans="1:36" ht="15.75" customHeight="1">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c r="AA957" s="48"/>
      <c r="AB957" s="48"/>
      <c r="AC957" s="48"/>
      <c r="AD957" s="48"/>
      <c r="AE957" s="48"/>
      <c r="AF957" s="48"/>
      <c r="AG957" s="48"/>
      <c r="AH957" s="48"/>
      <c r="AI957" s="48"/>
      <c r="AJ957" s="48"/>
    </row>
    <row r="958" spans="1:36" ht="15.75" customHeight="1">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c r="AA958" s="48"/>
      <c r="AB958" s="48"/>
      <c r="AC958" s="48"/>
      <c r="AD958" s="48"/>
      <c r="AE958" s="48"/>
      <c r="AF958" s="48"/>
      <c r="AG958" s="48"/>
      <c r="AH958" s="48"/>
      <c r="AI958" s="48"/>
      <c r="AJ958" s="48"/>
    </row>
    <row r="959" spans="1:36" ht="15.75" customHeight="1">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c r="AA959" s="48"/>
      <c r="AB959" s="48"/>
      <c r="AC959" s="48"/>
      <c r="AD959" s="48"/>
      <c r="AE959" s="48"/>
      <c r="AF959" s="48"/>
      <c r="AG959" s="48"/>
      <c r="AH959" s="48"/>
      <c r="AI959" s="48"/>
      <c r="AJ959" s="48"/>
    </row>
    <row r="960" spans="1:36" ht="15.75" customHeight="1">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c r="AA960" s="48"/>
      <c r="AB960" s="48"/>
      <c r="AC960" s="48"/>
      <c r="AD960" s="48"/>
      <c r="AE960" s="48"/>
      <c r="AF960" s="48"/>
      <c r="AG960" s="48"/>
      <c r="AH960" s="48"/>
      <c r="AI960" s="48"/>
      <c r="AJ960" s="48"/>
    </row>
    <row r="961" spans="1:36" ht="15.75" customHeight="1">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c r="AB961" s="48"/>
      <c r="AC961" s="48"/>
      <c r="AD961" s="48"/>
      <c r="AE961" s="48"/>
      <c r="AF961" s="48"/>
      <c r="AG961" s="48"/>
      <c r="AH961" s="48"/>
      <c r="AI961" s="48"/>
      <c r="AJ961" s="48"/>
    </row>
    <row r="962" spans="1:36" ht="15.75" customHeight="1">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row>
    <row r="963" spans="1:36" ht="15.75" customHeight="1">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c r="AA963" s="48"/>
      <c r="AB963" s="48"/>
      <c r="AC963" s="48"/>
      <c r="AD963" s="48"/>
      <c r="AE963" s="48"/>
      <c r="AF963" s="48"/>
      <c r="AG963" s="48"/>
      <c r="AH963" s="48"/>
      <c r="AI963" s="48"/>
      <c r="AJ963" s="48"/>
    </row>
    <row r="964" spans="1:36" ht="15.75" customHeight="1">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c r="AA964" s="48"/>
      <c r="AB964" s="48"/>
      <c r="AC964" s="48"/>
      <c r="AD964" s="48"/>
      <c r="AE964" s="48"/>
      <c r="AF964" s="48"/>
      <c r="AG964" s="48"/>
      <c r="AH964" s="48"/>
      <c r="AI964" s="48"/>
      <c r="AJ964" s="48"/>
    </row>
    <row r="965" spans="1:36" ht="15.75" customHeight="1">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c r="AA965" s="48"/>
      <c r="AB965" s="48"/>
      <c r="AC965" s="48"/>
      <c r="AD965" s="48"/>
      <c r="AE965" s="48"/>
      <c r="AF965" s="48"/>
      <c r="AG965" s="48"/>
      <c r="AH965" s="48"/>
      <c r="AI965" s="48"/>
      <c r="AJ965" s="48"/>
    </row>
    <row r="966" spans="1:36" ht="15.75" customHeight="1">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c r="AA966" s="48"/>
      <c r="AB966" s="48"/>
      <c r="AC966" s="48"/>
      <c r="AD966" s="48"/>
      <c r="AE966" s="48"/>
      <c r="AF966" s="48"/>
      <c r="AG966" s="48"/>
      <c r="AH966" s="48"/>
      <c r="AI966" s="48"/>
      <c r="AJ966" s="48"/>
    </row>
    <row r="967" spans="1:36" ht="15.75" customHeight="1">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c r="AA967" s="48"/>
      <c r="AB967" s="48"/>
      <c r="AC967" s="48"/>
      <c r="AD967" s="48"/>
      <c r="AE967" s="48"/>
      <c r="AF967" s="48"/>
      <c r="AG967" s="48"/>
      <c r="AH967" s="48"/>
      <c r="AI967" s="48"/>
      <c r="AJ967" s="48"/>
    </row>
    <row r="968" spans="1:36" ht="15.75" customHeight="1">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row>
    <row r="969" spans="1:36" ht="15.75" customHeight="1">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c r="AA969" s="48"/>
      <c r="AB969" s="48"/>
      <c r="AC969" s="48"/>
      <c r="AD969" s="48"/>
      <c r="AE969" s="48"/>
      <c r="AF969" s="48"/>
      <c r="AG969" s="48"/>
      <c r="AH969" s="48"/>
      <c r="AI969" s="48"/>
      <c r="AJ969" s="48"/>
    </row>
    <row r="970" spans="1:36" ht="15.75" customHeight="1">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c r="AA970" s="48"/>
      <c r="AB970" s="48"/>
      <c r="AC970" s="48"/>
      <c r="AD970" s="48"/>
      <c r="AE970" s="48"/>
      <c r="AF970" s="48"/>
      <c r="AG970" s="48"/>
      <c r="AH970" s="48"/>
      <c r="AI970" s="48"/>
      <c r="AJ970" s="48"/>
    </row>
    <row r="971" spans="1:36" ht="15.75" customHeight="1">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c r="AB971" s="48"/>
      <c r="AC971" s="48"/>
      <c r="AD971" s="48"/>
      <c r="AE971" s="48"/>
      <c r="AF971" s="48"/>
      <c r="AG971" s="48"/>
      <c r="AH971" s="48"/>
      <c r="AI971" s="48"/>
      <c r="AJ971" s="48"/>
    </row>
    <row r="972" spans="1:36" ht="15.75" customHeight="1">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c r="AB972" s="48"/>
      <c r="AC972" s="48"/>
      <c r="AD972" s="48"/>
      <c r="AE972" s="48"/>
      <c r="AF972" s="48"/>
      <c r="AG972" s="48"/>
      <c r="AH972" s="48"/>
      <c r="AI972" s="48"/>
      <c r="AJ972" s="48"/>
    </row>
    <row r="973" spans="1:36" ht="15.75" customHeight="1">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c r="AA973" s="48"/>
      <c r="AB973" s="48"/>
      <c r="AC973" s="48"/>
      <c r="AD973" s="48"/>
      <c r="AE973" s="48"/>
      <c r="AF973" s="48"/>
      <c r="AG973" s="48"/>
      <c r="AH973" s="48"/>
      <c r="AI973" s="48"/>
      <c r="AJ973" s="48"/>
    </row>
    <row r="974" spans="1:36" ht="15.75" customHeight="1">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c r="AA974" s="48"/>
      <c r="AB974" s="48"/>
      <c r="AC974" s="48"/>
      <c r="AD974" s="48"/>
      <c r="AE974" s="48"/>
      <c r="AF974" s="48"/>
      <c r="AG974" s="48"/>
      <c r="AH974" s="48"/>
      <c r="AI974" s="48"/>
      <c r="AJ974" s="48"/>
    </row>
    <row r="975" spans="1:36" ht="15.75" customHeight="1">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c r="AA975" s="48"/>
      <c r="AB975" s="48"/>
      <c r="AC975" s="48"/>
      <c r="AD975" s="48"/>
      <c r="AE975" s="48"/>
      <c r="AF975" s="48"/>
      <c r="AG975" s="48"/>
      <c r="AH975" s="48"/>
      <c r="AI975" s="48"/>
      <c r="AJ975" s="48"/>
    </row>
    <row r="976" spans="1:36" ht="15.75" customHeight="1">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c r="AA976" s="48"/>
      <c r="AB976" s="48"/>
      <c r="AC976" s="48"/>
      <c r="AD976" s="48"/>
      <c r="AE976" s="48"/>
      <c r="AF976" s="48"/>
      <c r="AG976" s="48"/>
      <c r="AH976" s="48"/>
      <c r="AI976" s="48"/>
      <c r="AJ976" s="48"/>
    </row>
    <row r="977" spans="1:36" ht="15.75" customHeight="1">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c r="AA977" s="48"/>
      <c r="AB977" s="48"/>
      <c r="AC977" s="48"/>
      <c r="AD977" s="48"/>
      <c r="AE977" s="48"/>
      <c r="AF977" s="48"/>
      <c r="AG977" s="48"/>
      <c r="AH977" s="48"/>
      <c r="AI977" s="48"/>
      <c r="AJ977" s="48"/>
    </row>
    <row r="978" spans="1:36" ht="15.75" customHeight="1">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c r="AA978" s="48"/>
      <c r="AB978" s="48"/>
      <c r="AC978" s="48"/>
      <c r="AD978" s="48"/>
      <c r="AE978" s="48"/>
      <c r="AF978" s="48"/>
      <c r="AG978" s="48"/>
      <c r="AH978" s="48"/>
      <c r="AI978" s="48"/>
      <c r="AJ978" s="48"/>
    </row>
    <row r="979" spans="1:36" ht="15.75" customHeight="1">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c r="AB979" s="48"/>
      <c r="AC979" s="48"/>
      <c r="AD979" s="48"/>
      <c r="AE979" s="48"/>
      <c r="AF979" s="48"/>
      <c r="AG979" s="48"/>
      <c r="AH979" s="48"/>
      <c r="AI979" s="48"/>
      <c r="AJ979" s="48"/>
    </row>
    <row r="980" spans="1:36" ht="15.75" customHeight="1">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c r="AB980" s="48"/>
      <c r="AC980" s="48"/>
      <c r="AD980" s="48"/>
      <c r="AE980" s="48"/>
      <c r="AF980" s="48"/>
      <c r="AG980" s="48"/>
      <c r="AH980" s="48"/>
      <c r="AI980" s="48"/>
      <c r="AJ980" s="48"/>
    </row>
    <row r="981" spans="1:36" ht="15.75" customHeight="1">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c r="AB981" s="48"/>
      <c r="AC981" s="48"/>
      <c r="AD981" s="48"/>
      <c r="AE981" s="48"/>
      <c r="AF981" s="48"/>
      <c r="AG981" s="48"/>
      <c r="AH981" s="48"/>
      <c r="AI981" s="48"/>
      <c r="AJ981" s="48"/>
    </row>
    <row r="982" spans="1:36" ht="15.75" customHeight="1">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c r="AA982" s="48"/>
      <c r="AB982" s="48"/>
      <c r="AC982" s="48"/>
      <c r="AD982" s="48"/>
      <c r="AE982" s="48"/>
      <c r="AF982" s="48"/>
      <c r="AG982" s="48"/>
      <c r="AH982" s="48"/>
      <c r="AI982" s="48"/>
      <c r="AJ982" s="48"/>
    </row>
    <row r="983" spans="1:36" ht="15.75" customHeight="1">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c r="AA983" s="48"/>
      <c r="AB983" s="48"/>
      <c r="AC983" s="48"/>
      <c r="AD983" s="48"/>
      <c r="AE983" s="48"/>
      <c r="AF983" s="48"/>
      <c r="AG983" s="48"/>
      <c r="AH983" s="48"/>
      <c r="AI983" s="48"/>
      <c r="AJ983" s="48"/>
    </row>
    <row r="984" spans="1:36" ht="15.75" customHeight="1">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c r="AA984" s="48"/>
      <c r="AB984" s="48"/>
      <c r="AC984" s="48"/>
      <c r="AD984" s="48"/>
      <c r="AE984" s="48"/>
      <c r="AF984" s="48"/>
      <c r="AG984" s="48"/>
      <c r="AH984" s="48"/>
      <c r="AI984" s="48"/>
      <c r="AJ984" s="48"/>
    </row>
    <row r="985" spans="1:36" ht="15.75" customHeight="1">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row>
    <row r="986" spans="1:36" ht="15.75" customHeight="1">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c r="AA986" s="48"/>
      <c r="AB986" s="48"/>
      <c r="AC986" s="48"/>
      <c r="AD986" s="48"/>
      <c r="AE986" s="48"/>
      <c r="AF986" s="48"/>
      <c r="AG986" s="48"/>
      <c r="AH986" s="48"/>
      <c r="AI986" s="48"/>
      <c r="AJ986" s="48"/>
    </row>
    <row r="987" spans="1:36" ht="15.75" customHeight="1">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c r="AB987" s="48"/>
      <c r="AC987" s="48"/>
      <c r="AD987" s="48"/>
      <c r="AE987" s="48"/>
      <c r="AF987" s="48"/>
      <c r="AG987" s="48"/>
      <c r="AH987" s="48"/>
      <c r="AI987" s="48"/>
      <c r="AJ987" s="48"/>
    </row>
    <row r="988" spans="1:36" ht="15.75" customHeight="1">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row>
    <row r="989" spans="1:36" ht="15.75" customHeight="1">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c r="AB989" s="48"/>
      <c r="AC989" s="48"/>
      <c r="AD989" s="48"/>
      <c r="AE989" s="48"/>
      <c r="AF989" s="48"/>
      <c r="AG989" s="48"/>
      <c r="AH989" s="48"/>
      <c r="AI989" s="48"/>
      <c r="AJ989" s="48"/>
    </row>
    <row r="990" spans="1:36" ht="15.75" customHeight="1">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c r="AA990" s="48"/>
      <c r="AB990" s="48"/>
      <c r="AC990" s="48"/>
      <c r="AD990" s="48"/>
      <c r="AE990" s="48"/>
      <c r="AF990" s="48"/>
      <c r="AG990" s="48"/>
      <c r="AH990" s="48"/>
      <c r="AI990" s="48"/>
      <c r="AJ990" s="48"/>
    </row>
    <row r="991" spans="1:36" ht="15.75" customHeight="1">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c r="AA991" s="48"/>
      <c r="AB991" s="48"/>
      <c r="AC991" s="48"/>
      <c r="AD991" s="48"/>
      <c r="AE991" s="48"/>
      <c r="AF991" s="48"/>
      <c r="AG991" s="48"/>
      <c r="AH991" s="48"/>
      <c r="AI991" s="48"/>
      <c r="AJ991" s="48"/>
    </row>
    <row r="992" spans="1:36" ht="15.75" customHeight="1">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c r="AA992" s="48"/>
      <c r="AB992" s="48"/>
      <c r="AC992" s="48"/>
      <c r="AD992" s="48"/>
      <c r="AE992" s="48"/>
      <c r="AF992" s="48"/>
      <c r="AG992" s="48"/>
      <c r="AH992" s="48"/>
      <c r="AI992" s="48"/>
      <c r="AJ992" s="48"/>
    </row>
    <row r="993" spans="1:36" ht="15.75" customHeight="1">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c r="AB993" s="48"/>
      <c r="AC993" s="48"/>
      <c r="AD993" s="48"/>
      <c r="AE993" s="48"/>
      <c r="AF993" s="48"/>
      <c r="AG993" s="48"/>
      <c r="AH993" s="48"/>
      <c r="AI993" s="48"/>
      <c r="AJ993" s="48"/>
    </row>
    <row r="994" spans="1:36" ht="15.75" customHeight="1">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c r="AA994" s="48"/>
      <c r="AB994" s="48"/>
      <c r="AC994" s="48"/>
      <c r="AD994" s="48"/>
      <c r="AE994" s="48"/>
      <c r="AF994" s="48"/>
      <c r="AG994" s="48"/>
      <c r="AH994" s="48"/>
      <c r="AI994" s="48"/>
      <c r="AJ994" s="48"/>
    </row>
    <row r="995" spans="1:36" ht="15.75" customHeight="1">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c r="AA995" s="48"/>
      <c r="AB995" s="48"/>
      <c r="AC995" s="48"/>
      <c r="AD995" s="48"/>
      <c r="AE995" s="48"/>
      <c r="AF995" s="48"/>
      <c r="AG995" s="48"/>
      <c r="AH995" s="48"/>
      <c r="AI995" s="48"/>
      <c r="AJ995" s="48"/>
    </row>
    <row r="996" spans="1:36" ht="15.75" customHeight="1">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c r="AA996" s="48"/>
      <c r="AB996" s="48"/>
      <c r="AC996" s="48"/>
      <c r="AD996" s="48"/>
      <c r="AE996" s="48"/>
      <c r="AF996" s="48"/>
      <c r="AG996" s="48"/>
      <c r="AH996" s="48"/>
      <c r="AI996" s="48"/>
      <c r="AJ996" s="48"/>
    </row>
    <row r="997" spans="1:36" ht="15.75" customHeight="1">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c r="AA997" s="48"/>
      <c r="AB997" s="48"/>
      <c r="AC997" s="48"/>
      <c r="AD997" s="48"/>
      <c r="AE997" s="48"/>
      <c r="AF997" s="48"/>
      <c r="AG997" s="48"/>
      <c r="AH997" s="48"/>
      <c r="AI997" s="48"/>
      <c r="AJ997" s="48"/>
    </row>
    <row r="998" spans="1:36" ht="15.75" customHeight="1">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c r="AA998" s="48"/>
      <c r="AB998" s="48"/>
      <c r="AC998" s="48"/>
      <c r="AD998" s="48"/>
      <c r="AE998" s="48"/>
      <c r="AF998" s="48"/>
      <c r="AG998" s="48"/>
      <c r="AH998" s="48"/>
      <c r="AI998" s="48"/>
      <c r="AJ998" s="48"/>
    </row>
    <row r="999" spans="1:36" ht="15.75" customHeight="1">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c r="AA999" s="48"/>
      <c r="AB999" s="48"/>
      <c r="AC999" s="48"/>
      <c r="AD999" s="48"/>
      <c r="AE999" s="48"/>
      <c r="AF999" s="48"/>
      <c r="AG999" s="48"/>
      <c r="AH999" s="48"/>
      <c r="AI999" s="48"/>
      <c r="AJ999" s="48"/>
    </row>
    <row r="1000" spans="1:36" ht="15.75" customHeight="1">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c r="AA1000" s="48"/>
      <c r="AB1000" s="48"/>
      <c r="AC1000" s="48"/>
      <c r="AD1000" s="48"/>
      <c r="AE1000" s="48"/>
      <c r="AF1000" s="48"/>
      <c r="AG1000" s="48"/>
      <c r="AH1000" s="48"/>
      <c r="AI1000" s="48"/>
      <c r="AJ1000" s="48"/>
    </row>
  </sheetData>
  <mergeCells count="95">
    <mergeCell ref="O7:O10"/>
    <mergeCell ref="P7:P10"/>
    <mergeCell ref="R7:R8"/>
    <mergeCell ref="H7:H10"/>
    <mergeCell ref="I7:I10"/>
    <mergeCell ref="J7:J10"/>
    <mergeCell ref="K7:K10"/>
    <mergeCell ref="L7:L10"/>
    <mergeCell ref="M7:M10"/>
    <mergeCell ref="N7:N10"/>
    <mergeCell ref="AA5:AA6"/>
    <mergeCell ref="AB5:AB6"/>
    <mergeCell ref="AC5:AC6"/>
    <mergeCell ref="AD5:AD6"/>
    <mergeCell ref="AE5:AE6"/>
    <mergeCell ref="AH5:AH6"/>
    <mergeCell ref="AI5:AI6"/>
    <mergeCell ref="AJ5:AJ6"/>
    <mergeCell ref="AF7:AF10"/>
    <mergeCell ref="AG7:AG8"/>
    <mergeCell ref="AH7:AH10"/>
    <mergeCell ref="AI7:AI10"/>
    <mergeCell ref="AJ7:AJ10"/>
    <mergeCell ref="AF5:AF6"/>
    <mergeCell ref="AG5:AG6"/>
    <mergeCell ref="Q5:Q6"/>
    <mergeCell ref="R5:R6"/>
    <mergeCell ref="S5:S6"/>
    <mergeCell ref="T5:Y5"/>
    <mergeCell ref="Z5:Z6"/>
    <mergeCell ref="A3:B3"/>
    <mergeCell ref="C3:P3"/>
    <mergeCell ref="H5:H6"/>
    <mergeCell ref="I5:I6"/>
    <mergeCell ref="J5:J6"/>
    <mergeCell ref="K5:K6"/>
    <mergeCell ref="L5:L6"/>
    <mergeCell ref="M5:M6"/>
    <mergeCell ref="N5:N6"/>
    <mergeCell ref="O5:O6"/>
    <mergeCell ref="P5:P6"/>
    <mergeCell ref="A4:I4"/>
    <mergeCell ref="J4:P4"/>
    <mergeCell ref="F5:F6"/>
    <mergeCell ref="G5:G6"/>
    <mergeCell ref="A5:A6"/>
    <mergeCell ref="A1:B1"/>
    <mergeCell ref="C1:P1"/>
    <mergeCell ref="Q1:S1"/>
    <mergeCell ref="A2:B2"/>
    <mergeCell ref="C2:P2"/>
    <mergeCell ref="Q4:Y4"/>
    <mergeCell ref="Z4:AF4"/>
    <mergeCell ref="AG4:AJ4"/>
    <mergeCell ref="AE11:AE12"/>
    <mergeCell ref="AF11:AF12"/>
    <mergeCell ref="U11:U12"/>
    <mergeCell ref="V11:V12"/>
    <mergeCell ref="W11:W12"/>
    <mergeCell ref="X11:X12"/>
    <mergeCell ref="Y11:Y12"/>
    <mergeCell ref="Z11:Z12"/>
    <mergeCell ref="AA11:AA12"/>
    <mergeCell ref="S11:S12"/>
    <mergeCell ref="T11:T12"/>
    <mergeCell ref="AB11:AB12"/>
    <mergeCell ref="AC11:AC12"/>
    <mergeCell ref="AD11:AD12"/>
    <mergeCell ref="M11:M12"/>
    <mergeCell ref="N11:N12"/>
    <mergeCell ref="O11:O12"/>
    <mergeCell ref="P11:P12"/>
    <mergeCell ref="R11:R12"/>
    <mergeCell ref="H11:H12"/>
    <mergeCell ref="I11:I12"/>
    <mergeCell ref="J11:J12"/>
    <mergeCell ref="K11:K12"/>
    <mergeCell ref="L11:L12"/>
    <mergeCell ref="A7:A10"/>
    <mergeCell ref="A11:A12"/>
    <mergeCell ref="D7:D10"/>
    <mergeCell ref="D11:D12"/>
    <mergeCell ref="B7:B10"/>
    <mergeCell ref="C7:C12"/>
    <mergeCell ref="F7:F10"/>
    <mergeCell ref="G7:G10"/>
    <mergeCell ref="E9:E10"/>
    <mergeCell ref="B11:B12"/>
    <mergeCell ref="F11:F12"/>
    <mergeCell ref="G11:G12"/>
    <mergeCell ref="B5:B6"/>
    <mergeCell ref="C5:C6"/>
    <mergeCell ref="D5:D6"/>
    <mergeCell ref="E5:E6"/>
    <mergeCell ref="E7:E8"/>
  </mergeCells>
  <conditionalFormatting sqref="J7 J11">
    <cfRule type="cellIs" dxfId="46" priority="1" operator="equal">
      <formula>"Muy Alta"</formula>
    </cfRule>
  </conditionalFormatting>
  <conditionalFormatting sqref="J7 J11">
    <cfRule type="cellIs" dxfId="45" priority="2" operator="equal">
      <formula>"Alta"</formula>
    </cfRule>
  </conditionalFormatting>
  <conditionalFormatting sqref="J7 J11">
    <cfRule type="cellIs" dxfId="44" priority="3" operator="equal">
      <formula>"Media"</formula>
    </cfRule>
  </conditionalFormatting>
  <conditionalFormatting sqref="J7 J11">
    <cfRule type="cellIs" dxfId="43" priority="4" operator="equal">
      <formula>"Baja"</formula>
    </cfRule>
  </conditionalFormatting>
  <conditionalFormatting sqref="J7 J11">
    <cfRule type="cellIs" dxfId="42" priority="5" operator="equal">
      <formula>"Muy Baja"</formula>
    </cfRule>
  </conditionalFormatting>
  <conditionalFormatting sqref="N7 N11">
    <cfRule type="cellIs" dxfId="41" priority="6" operator="equal">
      <formula>"Catastrófico"</formula>
    </cfRule>
  </conditionalFormatting>
  <conditionalFormatting sqref="N7 N11">
    <cfRule type="cellIs" dxfId="40" priority="7" operator="equal">
      <formula>"Mayor"</formula>
    </cfRule>
  </conditionalFormatting>
  <conditionalFormatting sqref="N7 N11">
    <cfRule type="cellIs" dxfId="39" priority="8" operator="equal">
      <formula>"Moderado"</formula>
    </cfRule>
  </conditionalFormatting>
  <conditionalFormatting sqref="N7 N11">
    <cfRule type="cellIs" dxfId="38" priority="9" operator="equal">
      <formula>"Menor"</formula>
    </cfRule>
  </conditionalFormatting>
  <conditionalFormatting sqref="N7 N11">
    <cfRule type="cellIs" dxfId="37" priority="10" operator="equal">
      <formula>"Leve"</formula>
    </cfRule>
  </conditionalFormatting>
  <conditionalFormatting sqref="P7">
    <cfRule type="cellIs" dxfId="36" priority="11" operator="equal">
      <formula>"Extremo"</formula>
    </cfRule>
  </conditionalFormatting>
  <conditionalFormatting sqref="P7">
    <cfRule type="cellIs" dxfId="35" priority="12" operator="equal">
      <formula>"Alto"</formula>
    </cfRule>
  </conditionalFormatting>
  <conditionalFormatting sqref="P7">
    <cfRule type="cellIs" dxfId="34" priority="13" operator="equal">
      <formula>"Moderado"</formula>
    </cfRule>
  </conditionalFormatting>
  <conditionalFormatting sqref="P7">
    <cfRule type="cellIs" dxfId="33" priority="14" operator="equal">
      <formula>"Bajo"</formula>
    </cfRule>
  </conditionalFormatting>
  <conditionalFormatting sqref="AA7:AA10">
    <cfRule type="cellIs" dxfId="32" priority="15" operator="equal">
      <formula>"Muy Alta"</formula>
    </cfRule>
  </conditionalFormatting>
  <conditionalFormatting sqref="AA7:AA10">
    <cfRule type="cellIs" dxfId="31" priority="16" operator="equal">
      <formula>"Alta"</formula>
    </cfRule>
  </conditionalFormatting>
  <conditionalFormatting sqref="AA7:AA10">
    <cfRule type="cellIs" dxfId="30" priority="17" operator="equal">
      <formula>"Media"</formula>
    </cfRule>
  </conditionalFormatting>
  <conditionalFormatting sqref="AA7:AA10">
    <cfRule type="cellIs" dxfId="29" priority="18" operator="equal">
      <formula>"Baja"</formula>
    </cfRule>
  </conditionalFormatting>
  <conditionalFormatting sqref="AA7:AA10">
    <cfRule type="cellIs" dxfId="28" priority="19" operator="equal">
      <formula>"Muy Baja"</formula>
    </cfRule>
  </conditionalFormatting>
  <conditionalFormatting sqref="AC7:AC10">
    <cfRule type="cellIs" dxfId="27" priority="20" operator="equal">
      <formula>"Catastrófico"</formula>
    </cfRule>
  </conditionalFormatting>
  <conditionalFormatting sqref="AC7:AC10">
    <cfRule type="cellIs" dxfId="26" priority="21" operator="equal">
      <formula>"Mayor"</formula>
    </cfRule>
  </conditionalFormatting>
  <conditionalFormatting sqref="AC7:AC10">
    <cfRule type="cellIs" dxfId="25" priority="22" operator="equal">
      <formula>"Moderado"</formula>
    </cfRule>
  </conditionalFormatting>
  <conditionalFormatting sqref="AC7:AC10">
    <cfRule type="cellIs" dxfId="24" priority="23" operator="equal">
      <formula>"Menor"</formula>
    </cfRule>
  </conditionalFormatting>
  <conditionalFormatting sqref="AC7:AC10">
    <cfRule type="cellIs" dxfId="23" priority="24" operator="equal">
      <formula>"Leve"</formula>
    </cfRule>
  </conditionalFormatting>
  <conditionalFormatting sqref="AE7:AE10">
    <cfRule type="cellIs" dxfId="22" priority="25" operator="equal">
      <formula>"Extremo"</formula>
    </cfRule>
  </conditionalFormatting>
  <conditionalFormatting sqref="AE7:AE10">
    <cfRule type="cellIs" dxfId="21" priority="26" operator="equal">
      <formula>"Alto"</formula>
    </cfRule>
  </conditionalFormatting>
  <conditionalFormatting sqref="AE7:AE10">
    <cfRule type="cellIs" dxfId="20" priority="27" operator="equal">
      <formula>"Moderado"</formula>
    </cfRule>
  </conditionalFormatting>
  <conditionalFormatting sqref="AE7:AE10">
    <cfRule type="cellIs" dxfId="19" priority="28" operator="equal">
      <formula>"Bajo"</formula>
    </cfRule>
  </conditionalFormatting>
  <conditionalFormatting sqref="P11">
    <cfRule type="cellIs" dxfId="18" priority="29" operator="equal">
      <formula>"Extremo"</formula>
    </cfRule>
  </conditionalFormatting>
  <conditionalFormatting sqref="P11">
    <cfRule type="cellIs" dxfId="17" priority="30" operator="equal">
      <formula>"Alto"</formula>
    </cfRule>
  </conditionalFormatting>
  <conditionalFormatting sqref="P11">
    <cfRule type="cellIs" dxfId="16" priority="31" operator="equal">
      <formula>"Moderado"</formula>
    </cfRule>
  </conditionalFormatting>
  <conditionalFormatting sqref="P11">
    <cfRule type="cellIs" dxfId="15" priority="32" operator="equal">
      <formula>"Bajo"</formula>
    </cfRule>
  </conditionalFormatting>
  <conditionalFormatting sqref="AA11">
    <cfRule type="cellIs" dxfId="14" priority="33" operator="equal">
      <formula>"Muy Alta"</formula>
    </cfRule>
  </conditionalFormatting>
  <conditionalFormatting sqref="AA11">
    <cfRule type="cellIs" dxfId="13" priority="34" operator="equal">
      <formula>"Alta"</formula>
    </cfRule>
  </conditionalFormatting>
  <conditionalFormatting sqref="AA11">
    <cfRule type="cellIs" dxfId="12" priority="35" operator="equal">
      <formula>"Media"</formula>
    </cfRule>
  </conditionalFormatting>
  <conditionalFormatting sqref="AA11">
    <cfRule type="cellIs" dxfId="11" priority="36" operator="equal">
      <formula>"Baja"</formula>
    </cfRule>
  </conditionalFormatting>
  <conditionalFormatting sqref="AA11">
    <cfRule type="cellIs" dxfId="10" priority="37" operator="equal">
      <formula>"Muy Baja"</formula>
    </cfRule>
  </conditionalFormatting>
  <conditionalFormatting sqref="AC11">
    <cfRule type="cellIs" dxfId="9" priority="38" operator="equal">
      <formula>"Catastrófico"</formula>
    </cfRule>
  </conditionalFormatting>
  <conditionalFormatting sqref="AC11">
    <cfRule type="cellIs" dxfId="8" priority="39" operator="equal">
      <formula>"Mayor"</formula>
    </cfRule>
  </conditionalFormatting>
  <conditionalFormatting sqref="AC11">
    <cfRule type="cellIs" dxfId="7" priority="40" operator="equal">
      <formula>"Moderado"</formula>
    </cfRule>
  </conditionalFormatting>
  <conditionalFormatting sqref="AC11">
    <cfRule type="cellIs" dxfId="6" priority="41" operator="equal">
      <formula>"Menor"</formula>
    </cfRule>
  </conditionalFormatting>
  <conditionalFormatting sqref="AC11">
    <cfRule type="cellIs" dxfId="5" priority="42" operator="equal">
      <formula>"Leve"</formula>
    </cfRule>
  </conditionalFormatting>
  <conditionalFormatting sqref="AE11">
    <cfRule type="cellIs" dxfId="4" priority="43" operator="equal">
      <formula>"Extremo"</formula>
    </cfRule>
  </conditionalFormatting>
  <conditionalFormatting sqref="AE11">
    <cfRule type="cellIs" dxfId="3" priority="44" operator="equal">
      <formula>"Alto"</formula>
    </cfRule>
  </conditionalFormatting>
  <conditionalFormatting sqref="AE11">
    <cfRule type="cellIs" dxfId="2" priority="45" operator="equal">
      <formula>"Moderado"</formula>
    </cfRule>
  </conditionalFormatting>
  <conditionalFormatting sqref="AE11">
    <cfRule type="cellIs" dxfId="1" priority="46" operator="equal">
      <formula>"Bajo"</formula>
    </cfRule>
  </conditionalFormatting>
  <conditionalFormatting sqref="M7:M12">
    <cfRule type="containsText" dxfId="0" priority="47" operator="containsText" text="❌">
      <formula>NOT(ISERROR(SEARCH(("❌"),(M7))))</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3">
        <x14:dataValidation type="custom" allowBlank="1" showInputMessage="1" showErrorMessage="1" prompt="Recuerde que las acciones se generan bajo la medida de mitigar el riesgo">
          <x14:formula1>
            <xm:f>IF(OR(AF7='Opciones Tratamiento'!$B$2,AF7='Opciones Tratamiento'!$B$3,AF7='Opciones Tratamiento'!$B$4),ISBLANK(AF7),ISTEXT(AF7))</xm:f>
          </x14:formula1>
          <xm:sqref>AI7 AI11:AI12</xm:sqref>
        </x14:dataValidation>
        <x14:dataValidation type="list" allowBlank="1" showErrorMessage="1">
          <x14:formula1>
            <xm:f>'Tabla Valoración controles'!$D$11:$D$12</xm:f>
          </x14:formula1>
          <xm:sqref>X7:X11</xm:sqref>
        </x14:dataValidation>
        <x14:dataValidation type="list" allowBlank="1" showErrorMessage="1">
          <x14:formula1>
            <xm:f>'Tabla Impacto'!$F$210:$F$221</xm:f>
          </x14:formula1>
          <xm:sqref>L7 L11</xm:sqref>
        </x14:dataValidation>
        <x14:dataValidation type="list" allowBlank="1" showErrorMessage="1">
          <x14:formula1>
            <xm:f>'Tabla Valoración controles'!$D$9:$D$10</xm:f>
          </x14:formula1>
          <xm:sqref>W7:W11</xm:sqref>
        </x14:dataValidation>
        <x14:dataValidation type="list" allowBlank="1" showErrorMessage="1">
          <x14:formula1>
            <xm:f>'Tabla Valoración controles'!$D$4:$D$6</xm:f>
          </x14:formula1>
          <xm:sqref>T7:T11</xm:sqref>
        </x14:dataValidation>
        <x14:dataValidation type="custom" allowBlank="1" showInputMessage="1" showErrorMessage="1" prompt="Recuerde que las acciones se generan bajo la medida de mitigar el riesgo">
          <x14:formula1>
            <xm:f>IF(OR(AF7='Opciones Tratamiento'!$B$2,AF7='Opciones Tratamiento'!$B$3,AF7='Opciones Tratamiento'!$B$4),ISBLANK(AF7),ISTEXT(AF7))</xm:f>
          </x14:formula1>
          <xm:sqref>AG7 AG9:AG12</xm:sqref>
        </x14:dataValidation>
        <x14:dataValidation type="custom" allowBlank="1" showInputMessage="1" showErrorMessage="1" prompt="Recuerde que las acciones se generan bajo la medida de mitigar el riesgo">
          <x14:formula1>
            <xm:f>IF(OR(AF7='Opciones Tratamiento'!$B$2,AF7='Opciones Tratamiento'!$B$3,AF7='Opciones Tratamiento'!$B$4),ISBLANK(AF7),ISTEXT(AF7))</xm:f>
          </x14:formula1>
          <xm:sqref>AH7 AH11:AH12</xm:sqref>
        </x14:dataValidation>
        <x14:dataValidation type="list" allowBlank="1" showErrorMessage="1">
          <x14:formula1>
            <xm:f>'Tabla Valoración controles'!$D$7:$D$8</xm:f>
          </x14:formula1>
          <xm:sqref>U7:U11</xm:sqref>
        </x14:dataValidation>
        <x14:dataValidation type="custom" allowBlank="1" showInputMessage="1" showErrorMessage="1" prompt="Recuerde que las acciones se generan bajo la medida de mitigar el riesgo">
          <x14:formula1>
            <xm:f>IF(OR(AF7='Opciones Tratamiento'!$B$2,AF7='Opciones Tratamiento'!$B$3,AF7='Opciones Tratamiento'!$B$4),ISBLANK(AF7),ISTEXT(AF7))</xm:f>
          </x14:formula1>
          <xm:sqref>AJ7 AJ11:AJ12</xm:sqref>
        </x14:dataValidation>
        <x14:dataValidation type="list" allowBlank="1" showErrorMessage="1">
          <x14:formula1>
            <xm:f>'Opciones Tratamiento'!$B$13:$B$19</xm:f>
          </x14:formula1>
          <xm:sqref>H7 H11</xm:sqref>
        </x14:dataValidation>
        <x14:dataValidation type="list" allowBlank="1" showErrorMessage="1">
          <x14:formula1>
            <xm:f>'Opciones Tratamiento'!$E$2:$E$4</xm:f>
          </x14:formula1>
          <xm:sqref>B7 B11</xm:sqref>
        </x14:dataValidation>
        <x14:dataValidation type="list" allowBlank="1" showErrorMessage="1">
          <x14:formula1>
            <xm:f>'Tabla Valoración controles'!$D$13:$D$14</xm:f>
          </x14:formula1>
          <xm:sqref>Y7:Y11</xm:sqref>
        </x14:dataValidation>
        <x14:dataValidation type="list" allowBlank="1" showErrorMessage="1">
          <x14:formula1>
            <xm:f>'Opciones Tratamiento'!$B$2:$B$5</xm:f>
          </x14:formula1>
          <xm:sqref>AF7 AF11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00"/>
  <sheetViews>
    <sheetView workbookViewId="0"/>
  </sheetViews>
  <sheetFormatPr baseColWidth="10" defaultColWidth="14.42578125" defaultRowHeight="15" customHeight="1"/>
  <cols>
    <col min="1" max="1" width="10.7109375" customWidth="1"/>
    <col min="2" max="39" width="5.7109375" customWidth="1"/>
    <col min="40" max="40" width="10.7109375" customWidth="1"/>
    <col min="41" max="46" width="5.7109375" customWidth="1"/>
    <col min="47" max="61" width="10.7109375" customWidth="1"/>
  </cols>
  <sheetData>
    <row r="1" spans="1:61" ht="14.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c r="A2" s="1"/>
      <c r="B2" s="216" t="s">
        <v>174</v>
      </c>
      <c r="C2" s="120"/>
      <c r="D2" s="120"/>
      <c r="E2" s="120"/>
      <c r="F2" s="120"/>
      <c r="G2" s="120"/>
      <c r="H2" s="120"/>
      <c r="I2" s="120"/>
      <c r="J2" s="217" t="s">
        <v>15</v>
      </c>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179"/>
      <c r="AN2" s="1"/>
      <c r="AO2" s="1"/>
      <c r="AP2" s="1"/>
      <c r="AQ2" s="1"/>
      <c r="AR2" s="1"/>
      <c r="AS2" s="1"/>
      <c r="AT2" s="1"/>
      <c r="AU2" s="1"/>
      <c r="AV2" s="1"/>
      <c r="AW2" s="1"/>
      <c r="AX2" s="1"/>
      <c r="AY2" s="1"/>
      <c r="AZ2" s="1"/>
      <c r="BA2" s="1"/>
      <c r="BB2" s="1"/>
      <c r="BC2" s="1"/>
      <c r="BD2" s="1"/>
      <c r="BE2" s="1"/>
      <c r="BF2" s="1"/>
      <c r="BG2" s="1"/>
      <c r="BH2" s="1"/>
      <c r="BI2" s="1"/>
    </row>
    <row r="3" spans="1:61" ht="18.75" customHeight="1">
      <c r="A3" s="1"/>
      <c r="B3" s="120"/>
      <c r="C3" s="120"/>
      <c r="D3" s="120"/>
      <c r="E3" s="120"/>
      <c r="F3" s="120"/>
      <c r="G3" s="120"/>
      <c r="H3" s="120"/>
      <c r="I3" s="120"/>
      <c r="J3" s="219"/>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220"/>
      <c r="AN3" s="1"/>
      <c r="AO3" s="1"/>
      <c r="AP3" s="1"/>
      <c r="AQ3" s="1"/>
      <c r="AR3" s="1"/>
      <c r="AS3" s="1"/>
      <c r="AT3" s="1"/>
      <c r="AU3" s="1"/>
      <c r="AV3" s="1"/>
      <c r="AW3" s="1"/>
      <c r="AX3" s="1"/>
      <c r="AY3" s="1"/>
      <c r="AZ3" s="1"/>
      <c r="BA3" s="1"/>
      <c r="BB3" s="1"/>
      <c r="BC3" s="1"/>
      <c r="BD3" s="1"/>
      <c r="BE3" s="1"/>
      <c r="BF3" s="1"/>
      <c r="BG3" s="1"/>
      <c r="BH3" s="1"/>
      <c r="BI3" s="1"/>
    </row>
    <row r="4" spans="1:61" ht="15" customHeight="1">
      <c r="A4" s="1"/>
      <c r="B4" s="120"/>
      <c r="C4" s="120"/>
      <c r="D4" s="120"/>
      <c r="E4" s="120"/>
      <c r="F4" s="120"/>
      <c r="G4" s="120"/>
      <c r="H4" s="120"/>
      <c r="I4" s="120"/>
      <c r="J4" s="176"/>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181"/>
      <c r="AN4" s="1"/>
      <c r="AO4" s="1"/>
      <c r="AP4" s="1"/>
      <c r="AQ4" s="1"/>
      <c r="AR4" s="1"/>
      <c r="AS4" s="1"/>
      <c r="AT4" s="1"/>
      <c r="AU4" s="1"/>
      <c r="AV4" s="1"/>
      <c r="AW4" s="1"/>
      <c r="AX4" s="1"/>
      <c r="AY4" s="1"/>
      <c r="AZ4" s="1"/>
      <c r="BA4" s="1"/>
      <c r="BB4" s="1"/>
      <c r="BC4" s="1"/>
      <c r="BD4" s="1"/>
      <c r="BE4" s="1"/>
      <c r="BF4" s="1"/>
      <c r="BG4" s="1"/>
      <c r="BH4" s="1"/>
      <c r="BI4" s="1"/>
    </row>
    <row r="5" spans="1:61" ht="14.2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c r="A6" s="1"/>
      <c r="B6" s="222" t="s">
        <v>175</v>
      </c>
      <c r="C6" s="218"/>
      <c r="D6" s="175"/>
      <c r="E6" s="210" t="s">
        <v>176</v>
      </c>
      <c r="F6" s="211"/>
      <c r="G6" s="211"/>
      <c r="H6" s="211"/>
      <c r="I6" s="193"/>
      <c r="J6" s="183" t="str">
        <f ca="1">IF(AND('Mapa final'!$J$7="Muy Alta",'Mapa final'!$N$7="Leve"),CONCATENATE("R",'Mapa final'!$A$7),"")</f>
        <v/>
      </c>
      <c r="K6" s="184"/>
      <c r="L6" s="185" t="str">
        <f ca="1">IF(AND('Mapa final'!$J$11="Muy Alta",'Mapa final'!$N$11="Leve"),CONCATENATE("R",'Mapa final'!$A$11),"")</f>
        <v/>
      </c>
      <c r="M6" s="184"/>
      <c r="N6" s="185" t="str">
        <f>IF(AND('Mapa final'!$J$13="Muy Alta",'Mapa final'!$N$13="Leve"),CONCATENATE("R",'Mapa final'!$A$13),"")</f>
        <v/>
      </c>
      <c r="O6" s="193"/>
      <c r="P6" s="183" t="str">
        <f ca="1">IF(AND('Mapa final'!$J$7="Muy Alta",'Mapa final'!$N$7="Menor"),CONCATENATE("R",'Mapa final'!$A$7),"")</f>
        <v/>
      </c>
      <c r="Q6" s="184"/>
      <c r="R6" s="185" t="str">
        <f ca="1">IF(AND('Mapa final'!$J$11="Muy Alta",'Mapa final'!$N$11="Menor"),CONCATENATE("R",'Mapa final'!$A$11),"")</f>
        <v/>
      </c>
      <c r="S6" s="184"/>
      <c r="T6" s="185" t="str">
        <f>IF(AND('Mapa final'!$J$13="Muy Alta",'Mapa final'!$N$13="Menor"),CONCATENATE("R",'Mapa final'!$A$13),"")</f>
        <v/>
      </c>
      <c r="U6" s="193"/>
      <c r="V6" s="183" t="str">
        <f ca="1">IF(AND('Mapa final'!$J$7="Muy Alta",'Mapa final'!$N$7="Moderado"),CONCATENATE("R",'Mapa final'!$A$7),"")</f>
        <v/>
      </c>
      <c r="W6" s="184"/>
      <c r="X6" s="185" t="str">
        <f ca="1">IF(AND('Mapa final'!$J$11="Muy Alta",'Mapa final'!$N$11="Moderado"),CONCATENATE("R",'Mapa final'!$A$11),"")</f>
        <v/>
      </c>
      <c r="Y6" s="184"/>
      <c r="Z6" s="185" t="str">
        <f>IF(AND('Mapa final'!$J$13="Muy Alta",'Mapa final'!$N$13="Moderado"),CONCATENATE("R",'Mapa final'!$A$13),"")</f>
        <v/>
      </c>
      <c r="AA6" s="193"/>
      <c r="AB6" s="183" t="str">
        <f ca="1">IF(AND('Mapa final'!$J$7="Muy Alta",'Mapa final'!$N$7="Mayor"),CONCATENATE("R",'Mapa final'!$A$7),"")</f>
        <v/>
      </c>
      <c r="AC6" s="184"/>
      <c r="AD6" s="185" t="str">
        <f ca="1">IF(AND('Mapa final'!$J$11="Muy Alta",'Mapa final'!$N$11="Mayor"),CONCATENATE("R",'Mapa final'!$A$11),"")</f>
        <v/>
      </c>
      <c r="AE6" s="184"/>
      <c r="AF6" s="185" t="str">
        <f>IF(AND('Mapa final'!$J$13="Muy Alta",'Mapa final'!$N$13="Mayor"),CONCATENATE("R",'Mapa final'!$A$13),"")</f>
        <v/>
      </c>
      <c r="AG6" s="193"/>
      <c r="AH6" s="195" t="str">
        <f ca="1">IF(AND('Mapa final'!$J$7="Muy Alta",'Mapa final'!$N$7="Catastrófico"),CONCATENATE("R",'Mapa final'!$A$7),"")</f>
        <v/>
      </c>
      <c r="AI6" s="184"/>
      <c r="AJ6" s="187" t="str">
        <f ca="1">IF(AND('Mapa final'!$J$11="Muy Alta",'Mapa final'!$N$11="Catastrófico"),CONCATENATE("R",'Mapa final'!$A$11),"")</f>
        <v/>
      </c>
      <c r="AK6" s="184"/>
      <c r="AL6" s="187" t="str">
        <f>IF(AND('Mapa final'!$J$13="Muy Alta",'Mapa final'!$N$13="Catastrófico"),CONCATENATE("R",'Mapa final'!$A$13),"")</f>
        <v/>
      </c>
      <c r="AM6" s="193"/>
      <c r="AO6" s="209" t="s">
        <v>177</v>
      </c>
      <c r="AP6" s="200"/>
      <c r="AQ6" s="200"/>
      <c r="AR6" s="200"/>
      <c r="AS6" s="200"/>
      <c r="AT6" s="201"/>
      <c r="AU6" s="1"/>
      <c r="AV6" s="1"/>
      <c r="AW6" s="1"/>
      <c r="AX6" s="1"/>
      <c r="AY6" s="1"/>
      <c r="AZ6" s="1"/>
      <c r="BA6" s="1"/>
      <c r="BB6" s="1"/>
      <c r="BC6" s="1"/>
      <c r="BD6" s="1"/>
      <c r="BE6" s="1"/>
      <c r="BF6" s="1"/>
      <c r="BG6" s="1"/>
      <c r="BH6" s="1"/>
      <c r="BI6" s="1"/>
    </row>
    <row r="7" spans="1:61" ht="15" customHeight="1">
      <c r="A7" s="1"/>
      <c r="B7" s="219"/>
      <c r="C7" s="120"/>
      <c r="D7" s="121"/>
      <c r="E7" s="132"/>
      <c r="F7" s="120"/>
      <c r="G7" s="120"/>
      <c r="H7" s="120"/>
      <c r="I7" s="121"/>
      <c r="J7" s="180"/>
      <c r="K7" s="181"/>
      <c r="L7" s="176"/>
      <c r="M7" s="181"/>
      <c r="N7" s="176"/>
      <c r="O7" s="177"/>
      <c r="P7" s="180"/>
      <c r="Q7" s="181"/>
      <c r="R7" s="176"/>
      <c r="S7" s="181"/>
      <c r="T7" s="176"/>
      <c r="U7" s="177"/>
      <c r="V7" s="180"/>
      <c r="W7" s="181"/>
      <c r="X7" s="176"/>
      <c r="Y7" s="181"/>
      <c r="Z7" s="176"/>
      <c r="AA7" s="177"/>
      <c r="AB7" s="180"/>
      <c r="AC7" s="181"/>
      <c r="AD7" s="176"/>
      <c r="AE7" s="181"/>
      <c r="AF7" s="176"/>
      <c r="AG7" s="177"/>
      <c r="AH7" s="180"/>
      <c r="AI7" s="181"/>
      <c r="AJ7" s="176"/>
      <c r="AK7" s="181"/>
      <c r="AL7" s="176"/>
      <c r="AM7" s="177"/>
      <c r="AN7" s="1"/>
      <c r="AO7" s="202"/>
      <c r="AP7" s="120"/>
      <c r="AQ7" s="120"/>
      <c r="AR7" s="120"/>
      <c r="AS7" s="120"/>
      <c r="AT7" s="203"/>
      <c r="AU7" s="1"/>
      <c r="AV7" s="1"/>
      <c r="AW7" s="1"/>
      <c r="AX7" s="1"/>
      <c r="AY7" s="1"/>
      <c r="AZ7" s="1"/>
      <c r="BA7" s="1"/>
      <c r="BB7" s="1"/>
      <c r="BC7" s="1"/>
      <c r="BD7" s="1"/>
      <c r="BE7" s="1"/>
      <c r="BF7" s="1"/>
      <c r="BG7" s="1"/>
      <c r="BH7" s="1"/>
      <c r="BI7" s="1"/>
    </row>
    <row r="8" spans="1:61" ht="15" customHeight="1">
      <c r="A8" s="1"/>
      <c r="B8" s="219"/>
      <c r="C8" s="120"/>
      <c r="D8" s="121"/>
      <c r="E8" s="132"/>
      <c r="F8" s="120"/>
      <c r="G8" s="120"/>
      <c r="H8" s="120"/>
      <c r="I8" s="121"/>
      <c r="J8" s="186" t="str">
        <f>IF(AND('Mapa final'!$J$19="Muy Alta",'Mapa final'!$N$19="Leve"),CONCATENATE("R",'Mapa final'!$A$19),"")</f>
        <v/>
      </c>
      <c r="K8" s="179"/>
      <c r="L8" s="174" t="str">
        <f>IF(AND('Mapa final'!$J$25="Muy Alta",'Mapa final'!$N$25="Leve"),CONCATENATE("R",'Mapa final'!$A$25),"")</f>
        <v/>
      </c>
      <c r="M8" s="179"/>
      <c r="N8" s="174" t="str">
        <f>IF(AND('Mapa final'!$J$31="Muy Alta",'Mapa final'!$N$31="Leve"),CONCATENATE("R",'Mapa final'!$A$31),"")</f>
        <v/>
      </c>
      <c r="O8" s="175"/>
      <c r="P8" s="186" t="str">
        <f>IF(AND('Mapa final'!$J$19="Muy Alta",'Mapa final'!$N$19="Menor"),CONCATENATE("R",'Mapa final'!$A$19),"")</f>
        <v/>
      </c>
      <c r="Q8" s="179"/>
      <c r="R8" s="174" t="str">
        <f>IF(AND('Mapa final'!$J$25="Muy Alta",'Mapa final'!$N$25="Menor"),CONCATENATE("R",'Mapa final'!$A$25),"")</f>
        <v/>
      </c>
      <c r="S8" s="179"/>
      <c r="T8" s="174" t="str">
        <f>IF(AND('Mapa final'!$J$31="Muy Alta",'Mapa final'!$N$31="Menor"),CONCATENATE("R",'Mapa final'!$A$31),"")</f>
        <v/>
      </c>
      <c r="U8" s="175"/>
      <c r="V8" s="186" t="str">
        <f>IF(AND('Mapa final'!$J$19="Muy Alta",'Mapa final'!$N$19="Moderado"),CONCATENATE("R",'Mapa final'!$A$19),"")</f>
        <v/>
      </c>
      <c r="W8" s="179"/>
      <c r="X8" s="174" t="str">
        <f>IF(AND('Mapa final'!$J$25="Muy Alta",'Mapa final'!$N$25="Moderado"),CONCATENATE("R",'Mapa final'!$A$25),"")</f>
        <v/>
      </c>
      <c r="Y8" s="179"/>
      <c r="Z8" s="174" t="str">
        <f>IF(AND('Mapa final'!$J$31="Muy Alta",'Mapa final'!$N$31="Moderado"),CONCATENATE("R",'Mapa final'!$A$31),"")</f>
        <v/>
      </c>
      <c r="AA8" s="175"/>
      <c r="AB8" s="186" t="str">
        <f>IF(AND('Mapa final'!$J$19="Muy Alta",'Mapa final'!$N$19="Mayor"),CONCATENATE("R",'Mapa final'!$A$19),"")</f>
        <v/>
      </c>
      <c r="AC8" s="179"/>
      <c r="AD8" s="174" t="str">
        <f>IF(AND('Mapa final'!$J$25="Muy Alta",'Mapa final'!$N$25="Mayor"),CONCATENATE("R",'Mapa final'!$A$25),"")</f>
        <v/>
      </c>
      <c r="AE8" s="179"/>
      <c r="AF8" s="174" t="str">
        <f>IF(AND('Mapa final'!$J$31="Muy Alta",'Mapa final'!$N$31="Mayor"),CONCATENATE("R",'Mapa final'!$A$31),"")</f>
        <v/>
      </c>
      <c r="AG8" s="175"/>
      <c r="AH8" s="178" t="str">
        <f>IF(AND('Mapa final'!$J$19="Muy Alta",'Mapa final'!$N$19="Catastrófico"),CONCATENATE("R",'Mapa final'!$A$19),"")</f>
        <v/>
      </c>
      <c r="AI8" s="179"/>
      <c r="AJ8" s="182" t="str">
        <f>IF(AND('Mapa final'!$J$25="Muy Alta",'Mapa final'!$N$25="Catastrófico"),CONCATENATE("R",'Mapa final'!$A$25),"")</f>
        <v/>
      </c>
      <c r="AK8" s="179"/>
      <c r="AL8" s="182" t="str">
        <f>IF(AND('Mapa final'!$J$31="Muy Alta",'Mapa final'!$N$31="Catastrófico"),CONCATENATE("R",'Mapa final'!$A$31),"")</f>
        <v/>
      </c>
      <c r="AM8" s="175"/>
      <c r="AN8" s="1"/>
      <c r="AO8" s="202"/>
      <c r="AP8" s="120"/>
      <c r="AQ8" s="120"/>
      <c r="AR8" s="120"/>
      <c r="AS8" s="120"/>
      <c r="AT8" s="203"/>
      <c r="AU8" s="1"/>
      <c r="AV8" s="1"/>
      <c r="AW8" s="1"/>
      <c r="AX8" s="1"/>
      <c r="AY8" s="1"/>
      <c r="AZ8" s="1"/>
      <c r="BA8" s="1"/>
      <c r="BB8" s="1"/>
      <c r="BC8" s="1"/>
      <c r="BD8" s="1"/>
      <c r="BE8" s="1"/>
      <c r="BF8" s="1"/>
      <c r="BG8" s="1"/>
      <c r="BH8" s="1"/>
      <c r="BI8" s="1"/>
    </row>
    <row r="9" spans="1:61" ht="15" customHeight="1">
      <c r="A9" s="1"/>
      <c r="B9" s="219"/>
      <c r="C9" s="120"/>
      <c r="D9" s="121"/>
      <c r="E9" s="132"/>
      <c r="F9" s="120"/>
      <c r="G9" s="120"/>
      <c r="H9" s="120"/>
      <c r="I9" s="121"/>
      <c r="J9" s="180"/>
      <c r="K9" s="181"/>
      <c r="L9" s="176"/>
      <c r="M9" s="181"/>
      <c r="N9" s="176"/>
      <c r="O9" s="177"/>
      <c r="P9" s="180"/>
      <c r="Q9" s="181"/>
      <c r="R9" s="176"/>
      <c r="S9" s="181"/>
      <c r="T9" s="176"/>
      <c r="U9" s="177"/>
      <c r="V9" s="180"/>
      <c r="W9" s="181"/>
      <c r="X9" s="176"/>
      <c r="Y9" s="181"/>
      <c r="Z9" s="176"/>
      <c r="AA9" s="177"/>
      <c r="AB9" s="180"/>
      <c r="AC9" s="181"/>
      <c r="AD9" s="176"/>
      <c r="AE9" s="181"/>
      <c r="AF9" s="176"/>
      <c r="AG9" s="177"/>
      <c r="AH9" s="180"/>
      <c r="AI9" s="181"/>
      <c r="AJ9" s="176"/>
      <c r="AK9" s="181"/>
      <c r="AL9" s="176"/>
      <c r="AM9" s="177"/>
      <c r="AN9" s="1"/>
      <c r="AO9" s="202"/>
      <c r="AP9" s="120"/>
      <c r="AQ9" s="120"/>
      <c r="AR9" s="120"/>
      <c r="AS9" s="120"/>
      <c r="AT9" s="203"/>
      <c r="AU9" s="1"/>
      <c r="AV9" s="1"/>
      <c r="AW9" s="1"/>
      <c r="AX9" s="1"/>
      <c r="AY9" s="1"/>
      <c r="AZ9" s="1"/>
      <c r="BA9" s="1"/>
      <c r="BB9" s="1"/>
      <c r="BC9" s="1"/>
      <c r="BD9" s="1"/>
      <c r="BE9" s="1"/>
      <c r="BF9" s="1"/>
      <c r="BG9" s="1"/>
      <c r="BH9" s="1"/>
      <c r="BI9" s="1"/>
    </row>
    <row r="10" spans="1:61" ht="15" customHeight="1">
      <c r="A10" s="1"/>
      <c r="B10" s="219"/>
      <c r="C10" s="120"/>
      <c r="D10" s="121"/>
      <c r="E10" s="132"/>
      <c r="F10" s="120"/>
      <c r="G10" s="120"/>
      <c r="H10" s="120"/>
      <c r="I10" s="121"/>
      <c r="J10" s="186" t="str">
        <f>IF(AND('Mapa final'!$J$37="Muy Alta",'Mapa final'!$N$37="Leve"),CONCATENATE("R",'Mapa final'!$A$37),"")</f>
        <v/>
      </c>
      <c r="K10" s="179"/>
      <c r="L10" s="174" t="str">
        <f>IF(AND('Mapa final'!$J$43="Muy Alta",'Mapa final'!$N$43="Leve"),CONCATENATE("R",'Mapa final'!$A$43),"")</f>
        <v/>
      </c>
      <c r="M10" s="179"/>
      <c r="N10" s="174" t="str">
        <f>IF(AND('Mapa final'!$J$49="Muy Alta",'Mapa final'!$N$49="Leve"),CONCATENATE("R",'Mapa final'!$A$49),"")</f>
        <v/>
      </c>
      <c r="O10" s="175"/>
      <c r="P10" s="186" t="str">
        <f>IF(AND('Mapa final'!$J$37="Muy Alta",'Mapa final'!$N$37="Menor"),CONCATENATE("R",'Mapa final'!$A$37),"")</f>
        <v/>
      </c>
      <c r="Q10" s="179"/>
      <c r="R10" s="174" t="str">
        <f>IF(AND('Mapa final'!$J$43="Muy Alta",'Mapa final'!$N$43="Menor"),CONCATENATE("R",'Mapa final'!$A$43),"")</f>
        <v/>
      </c>
      <c r="S10" s="179"/>
      <c r="T10" s="174" t="str">
        <f>IF(AND('Mapa final'!$J$49="Muy Alta",'Mapa final'!$N$49="Menor"),CONCATENATE("R",'Mapa final'!$A$49),"")</f>
        <v/>
      </c>
      <c r="U10" s="175"/>
      <c r="V10" s="186" t="str">
        <f>IF(AND('Mapa final'!$J$37="Muy Alta",'Mapa final'!$N$37="Moderado"),CONCATENATE("R",'Mapa final'!$A$37),"")</f>
        <v/>
      </c>
      <c r="W10" s="179"/>
      <c r="X10" s="174" t="str">
        <f>IF(AND('Mapa final'!$J$43="Muy Alta",'Mapa final'!$N$43="Moderado"),CONCATENATE("R",'Mapa final'!$A$43),"")</f>
        <v/>
      </c>
      <c r="Y10" s="179"/>
      <c r="Z10" s="174" t="str">
        <f>IF(AND('Mapa final'!$J$49="Muy Alta",'Mapa final'!$N$49="Moderado"),CONCATENATE("R",'Mapa final'!$A$49),"")</f>
        <v/>
      </c>
      <c r="AA10" s="175"/>
      <c r="AB10" s="186" t="str">
        <f>IF(AND('Mapa final'!$J$37="Muy Alta",'Mapa final'!$N$37="Mayor"),CONCATENATE("R",'Mapa final'!$A$37),"")</f>
        <v/>
      </c>
      <c r="AC10" s="179"/>
      <c r="AD10" s="174" t="str">
        <f>IF(AND('Mapa final'!$J$43="Muy Alta",'Mapa final'!$N$43="Mayor"),CONCATENATE("R",'Mapa final'!$A$43),"")</f>
        <v/>
      </c>
      <c r="AE10" s="179"/>
      <c r="AF10" s="174" t="str">
        <f>IF(AND('Mapa final'!$J$49="Muy Alta",'Mapa final'!$N$49="Mayor"),CONCATENATE("R",'Mapa final'!$A$49),"")</f>
        <v/>
      </c>
      <c r="AG10" s="175"/>
      <c r="AH10" s="178" t="str">
        <f>IF(AND('Mapa final'!$J$37="Muy Alta",'Mapa final'!$N$37="Catastrófico"),CONCATENATE("R",'Mapa final'!$A$37),"")</f>
        <v/>
      </c>
      <c r="AI10" s="179"/>
      <c r="AJ10" s="182" t="str">
        <f>IF(AND('Mapa final'!$J$43="Muy Alta",'Mapa final'!$N$43="Catastrófico"),CONCATENATE("R",'Mapa final'!$A$43),"")</f>
        <v/>
      </c>
      <c r="AK10" s="179"/>
      <c r="AL10" s="182" t="str">
        <f>IF(AND('Mapa final'!$J$49="Muy Alta",'Mapa final'!$N$49="Catastrófico"),CONCATENATE("R",'Mapa final'!$A$49),"")</f>
        <v/>
      </c>
      <c r="AM10" s="175"/>
      <c r="AN10" s="1"/>
      <c r="AO10" s="202"/>
      <c r="AP10" s="120"/>
      <c r="AQ10" s="120"/>
      <c r="AR10" s="120"/>
      <c r="AS10" s="120"/>
      <c r="AT10" s="203"/>
      <c r="AU10" s="1"/>
      <c r="AV10" s="1"/>
      <c r="AW10" s="1"/>
      <c r="AX10" s="1"/>
      <c r="AY10" s="1"/>
      <c r="AZ10" s="1"/>
      <c r="BA10" s="1"/>
      <c r="BB10" s="1"/>
      <c r="BC10" s="1"/>
      <c r="BD10" s="1"/>
      <c r="BE10" s="1"/>
      <c r="BF10" s="1"/>
      <c r="BG10" s="1"/>
      <c r="BH10" s="1"/>
      <c r="BI10" s="1"/>
    </row>
    <row r="11" spans="1:61" ht="15" customHeight="1">
      <c r="A11" s="1"/>
      <c r="B11" s="219"/>
      <c r="C11" s="120"/>
      <c r="D11" s="121"/>
      <c r="E11" s="132"/>
      <c r="F11" s="120"/>
      <c r="G11" s="120"/>
      <c r="H11" s="120"/>
      <c r="I11" s="121"/>
      <c r="J11" s="180"/>
      <c r="K11" s="181"/>
      <c r="L11" s="176"/>
      <c r="M11" s="181"/>
      <c r="N11" s="176"/>
      <c r="O11" s="177"/>
      <c r="P11" s="180"/>
      <c r="Q11" s="181"/>
      <c r="R11" s="176"/>
      <c r="S11" s="181"/>
      <c r="T11" s="176"/>
      <c r="U11" s="177"/>
      <c r="V11" s="180"/>
      <c r="W11" s="181"/>
      <c r="X11" s="176"/>
      <c r="Y11" s="181"/>
      <c r="Z11" s="176"/>
      <c r="AA11" s="177"/>
      <c r="AB11" s="180"/>
      <c r="AC11" s="181"/>
      <c r="AD11" s="176"/>
      <c r="AE11" s="181"/>
      <c r="AF11" s="176"/>
      <c r="AG11" s="177"/>
      <c r="AH11" s="180"/>
      <c r="AI11" s="181"/>
      <c r="AJ11" s="176"/>
      <c r="AK11" s="181"/>
      <c r="AL11" s="176"/>
      <c r="AM11" s="177"/>
      <c r="AN11" s="1"/>
      <c r="AO11" s="202"/>
      <c r="AP11" s="120"/>
      <c r="AQ11" s="120"/>
      <c r="AR11" s="120"/>
      <c r="AS11" s="120"/>
      <c r="AT11" s="203"/>
      <c r="AU11" s="1"/>
      <c r="AV11" s="1"/>
      <c r="AW11" s="1"/>
      <c r="AX11" s="1"/>
      <c r="AY11" s="1"/>
      <c r="AZ11" s="1"/>
      <c r="BA11" s="1"/>
      <c r="BB11" s="1"/>
      <c r="BC11" s="1"/>
      <c r="BD11" s="1"/>
      <c r="BE11" s="1"/>
      <c r="BF11" s="1"/>
      <c r="BG11" s="1"/>
      <c r="BH11" s="1"/>
      <c r="BI11" s="1"/>
    </row>
    <row r="12" spans="1:61" ht="15" customHeight="1">
      <c r="A12" s="1"/>
      <c r="B12" s="219"/>
      <c r="C12" s="120"/>
      <c r="D12" s="121"/>
      <c r="E12" s="132"/>
      <c r="F12" s="120"/>
      <c r="G12" s="120"/>
      <c r="H12" s="120"/>
      <c r="I12" s="121"/>
      <c r="J12" s="186" t="str">
        <f>IF(AND('Mapa final'!$J$55="Muy Alta",'Mapa final'!$N$55="Leve"),CONCATENATE("R",'Mapa final'!$A$55),"")</f>
        <v/>
      </c>
      <c r="K12" s="179"/>
      <c r="L12" s="174" t="str">
        <f>IF(AND('Mapa final'!$J$61="Muy Alta",'Mapa final'!$N$61="Leve"),CONCATENATE("R",'Mapa final'!$A$61),"")</f>
        <v/>
      </c>
      <c r="M12" s="179"/>
      <c r="N12" s="174" t="str">
        <f>IF(AND('Mapa final'!$J$67="Muy Alta",'Mapa final'!$N$67="Leve"),CONCATENATE("R",'Mapa final'!$A$67),"")</f>
        <v/>
      </c>
      <c r="O12" s="175"/>
      <c r="P12" s="186" t="str">
        <f>IF(AND('Mapa final'!$J$55="Muy Alta",'Mapa final'!$N$55="Menor"),CONCATENATE("R",'Mapa final'!$A$55),"")</f>
        <v/>
      </c>
      <c r="Q12" s="179"/>
      <c r="R12" s="174" t="str">
        <f>IF(AND('Mapa final'!$J$61="Muy Alta",'Mapa final'!$N$61="Menor"),CONCATENATE("R",'Mapa final'!$A$61),"")</f>
        <v/>
      </c>
      <c r="S12" s="179"/>
      <c r="T12" s="174" t="str">
        <f>IF(AND('Mapa final'!$J$67="Muy Alta",'Mapa final'!$N$67="Menor"),CONCATENATE("R",'Mapa final'!$A$67),"")</f>
        <v/>
      </c>
      <c r="U12" s="175"/>
      <c r="V12" s="186" t="str">
        <f>IF(AND('Mapa final'!$J$55="Muy Alta",'Mapa final'!$N$55="Moderado"),CONCATENATE("R",'Mapa final'!$A$55),"")</f>
        <v/>
      </c>
      <c r="W12" s="179"/>
      <c r="X12" s="174" t="str">
        <f>IF(AND('Mapa final'!$J$61="Muy Alta",'Mapa final'!$N$61="Moderado"),CONCATENATE("R",'Mapa final'!$A$61),"")</f>
        <v/>
      </c>
      <c r="Y12" s="179"/>
      <c r="Z12" s="174" t="str">
        <f>IF(AND('Mapa final'!$J$67="Muy Alta",'Mapa final'!$N$67="Moderado"),CONCATENATE("R",'Mapa final'!$A$67),"")</f>
        <v/>
      </c>
      <c r="AA12" s="175"/>
      <c r="AB12" s="186" t="str">
        <f>IF(AND('Mapa final'!$J$55="Muy Alta",'Mapa final'!$N$55="Mayor"),CONCATENATE("R",'Mapa final'!$A$55),"")</f>
        <v/>
      </c>
      <c r="AC12" s="179"/>
      <c r="AD12" s="174" t="str">
        <f>IF(AND('Mapa final'!$J$61="Muy Alta",'Mapa final'!$N$61="Mayor"),CONCATENATE("R",'Mapa final'!$A$61),"")</f>
        <v/>
      </c>
      <c r="AE12" s="179"/>
      <c r="AF12" s="174" t="str">
        <f>IF(AND('Mapa final'!$J$67="Muy Alta",'Mapa final'!$N$67="Mayor"),CONCATENATE("R",'Mapa final'!$A$67),"")</f>
        <v/>
      </c>
      <c r="AG12" s="175"/>
      <c r="AH12" s="178" t="str">
        <f>IF(AND('Mapa final'!$J$55="Muy Alta",'Mapa final'!$N$55="Catastrófico"),CONCATENATE("R",'Mapa final'!$A$55),"")</f>
        <v/>
      </c>
      <c r="AI12" s="179"/>
      <c r="AJ12" s="182" t="str">
        <f>IF(AND('Mapa final'!$J$61="Muy Alta",'Mapa final'!$N$61="Catastrófico"),CONCATENATE("R",'Mapa final'!$A$61),"")</f>
        <v/>
      </c>
      <c r="AK12" s="179"/>
      <c r="AL12" s="182" t="str">
        <f>IF(AND('Mapa final'!$J$67="Muy Alta",'Mapa final'!$N$67="Catastrófico"),CONCATENATE("R",'Mapa final'!$A$67),"")</f>
        <v/>
      </c>
      <c r="AM12" s="175"/>
      <c r="AN12" s="1"/>
      <c r="AO12" s="202"/>
      <c r="AP12" s="120"/>
      <c r="AQ12" s="120"/>
      <c r="AR12" s="120"/>
      <c r="AS12" s="120"/>
      <c r="AT12" s="203"/>
      <c r="AU12" s="1"/>
      <c r="AV12" s="1"/>
      <c r="AW12" s="1"/>
      <c r="AX12" s="1"/>
      <c r="AY12" s="1"/>
      <c r="AZ12" s="1"/>
      <c r="BA12" s="1"/>
      <c r="BB12" s="1"/>
      <c r="BC12" s="1"/>
      <c r="BD12" s="1"/>
      <c r="BE12" s="1"/>
      <c r="BF12" s="1"/>
      <c r="BG12" s="1"/>
      <c r="BH12" s="1"/>
      <c r="BI12" s="1"/>
    </row>
    <row r="13" spans="1:61" ht="15.75" customHeight="1">
      <c r="A13" s="1"/>
      <c r="B13" s="219"/>
      <c r="C13" s="120"/>
      <c r="D13" s="121"/>
      <c r="E13" s="188"/>
      <c r="F13" s="212"/>
      <c r="G13" s="212"/>
      <c r="H13" s="212"/>
      <c r="I13" s="191"/>
      <c r="J13" s="180"/>
      <c r="K13" s="181"/>
      <c r="L13" s="176"/>
      <c r="M13" s="181"/>
      <c r="N13" s="176"/>
      <c r="O13" s="177"/>
      <c r="P13" s="180"/>
      <c r="Q13" s="181"/>
      <c r="R13" s="176"/>
      <c r="S13" s="181"/>
      <c r="T13" s="176"/>
      <c r="U13" s="177"/>
      <c r="V13" s="180"/>
      <c r="W13" s="181"/>
      <c r="X13" s="176"/>
      <c r="Y13" s="181"/>
      <c r="Z13" s="176"/>
      <c r="AA13" s="177"/>
      <c r="AB13" s="180"/>
      <c r="AC13" s="181"/>
      <c r="AD13" s="176"/>
      <c r="AE13" s="181"/>
      <c r="AF13" s="176"/>
      <c r="AG13" s="177"/>
      <c r="AH13" s="188"/>
      <c r="AI13" s="189"/>
      <c r="AJ13" s="190"/>
      <c r="AK13" s="189"/>
      <c r="AL13" s="190"/>
      <c r="AM13" s="191"/>
      <c r="AN13" s="1"/>
      <c r="AO13" s="204"/>
      <c r="AP13" s="205"/>
      <c r="AQ13" s="205"/>
      <c r="AR13" s="205"/>
      <c r="AS13" s="205"/>
      <c r="AT13" s="206"/>
      <c r="AU13" s="1"/>
      <c r="AV13" s="1"/>
      <c r="AW13" s="1"/>
      <c r="AX13" s="1"/>
      <c r="AY13" s="1"/>
      <c r="AZ13" s="1"/>
      <c r="BA13" s="1"/>
      <c r="BB13" s="1"/>
      <c r="BC13" s="1"/>
      <c r="BD13" s="1"/>
      <c r="BE13" s="1"/>
      <c r="BF13" s="1"/>
      <c r="BG13" s="1"/>
      <c r="BH13" s="1"/>
      <c r="BI13" s="1"/>
    </row>
    <row r="14" spans="1:61" ht="15" customHeight="1">
      <c r="A14" s="1"/>
      <c r="B14" s="219"/>
      <c r="C14" s="120"/>
      <c r="D14" s="121"/>
      <c r="E14" s="210" t="s">
        <v>178</v>
      </c>
      <c r="F14" s="211"/>
      <c r="G14" s="211"/>
      <c r="H14" s="211"/>
      <c r="I14" s="211"/>
      <c r="J14" s="194" t="str">
        <f ca="1">IF(AND('Mapa final'!$J$7="Alta",'Mapa final'!$N$7="Leve"),CONCATENATE("R",'Mapa final'!$A$7),"")</f>
        <v/>
      </c>
      <c r="K14" s="184"/>
      <c r="L14" s="192" t="str">
        <f ca="1">IF(AND('Mapa final'!$J$11="Alta",'Mapa final'!$N$11="Leve"),CONCATENATE("R",'Mapa final'!$A$11),"")</f>
        <v/>
      </c>
      <c r="M14" s="184"/>
      <c r="N14" s="192" t="str">
        <f>IF(AND('Mapa final'!$J$13="Alta",'Mapa final'!$N$13="Leve"),CONCATENATE("R",'Mapa final'!$A$13),"")</f>
        <v/>
      </c>
      <c r="O14" s="193"/>
      <c r="P14" s="194" t="str">
        <f ca="1">IF(AND('Mapa final'!$J$7="Alta",'Mapa final'!$N$7="Menor"),CONCATENATE("R",'Mapa final'!$A$7),"")</f>
        <v/>
      </c>
      <c r="Q14" s="184"/>
      <c r="R14" s="192" t="str">
        <f ca="1">IF(AND('Mapa final'!$J$11="Alta",'Mapa final'!$N$11="Menor"),CONCATENATE("R",'Mapa final'!$A$11),"")</f>
        <v/>
      </c>
      <c r="S14" s="184"/>
      <c r="T14" s="192" t="str">
        <f>IF(AND('Mapa final'!$J$13="Alta",'Mapa final'!$N$13="Menor"),CONCATENATE("R",'Mapa final'!$A$13),"")</f>
        <v/>
      </c>
      <c r="U14" s="193"/>
      <c r="V14" s="183" t="str">
        <f ca="1">IF(AND('Mapa final'!$J$7="Alta",'Mapa final'!$N$7="Moderado"),CONCATENATE("R",'Mapa final'!$A$7),"")</f>
        <v/>
      </c>
      <c r="W14" s="184"/>
      <c r="X14" s="185" t="str">
        <f ca="1">IF(AND('Mapa final'!$J$11="Alta",'Mapa final'!$N$11="Moderado"),CONCATENATE("R",'Mapa final'!$A$11),"")</f>
        <v/>
      </c>
      <c r="Y14" s="184"/>
      <c r="Z14" s="185" t="str">
        <f>IF(AND('Mapa final'!$J$13="Alta",'Mapa final'!$N$13="Moderado"),CONCATENATE("R",'Mapa final'!$A$13),"")</f>
        <v/>
      </c>
      <c r="AA14" s="193"/>
      <c r="AB14" s="183" t="str">
        <f ca="1">IF(AND('Mapa final'!$J$7="Alta",'Mapa final'!$N$7="Mayor"),CONCATENATE("R",'Mapa final'!$A$7),"")</f>
        <v/>
      </c>
      <c r="AC14" s="184"/>
      <c r="AD14" s="185" t="str">
        <f ca="1">IF(AND('Mapa final'!$J$11="Alta",'Mapa final'!$N$11="Mayor"),CONCATENATE("R",'Mapa final'!$A$11),"")</f>
        <v/>
      </c>
      <c r="AE14" s="184"/>
      <c r="AF14" s="185" t="str">
        <f>IF(AND('Mapa final'!$J$13="Alta",'Mapa final'!$N$13="Mayor"),CONCATENATE("R",'Mapa final'!$A$13),"")</f>
        <v/>
      </c>
      <c r="AG14" s="193"/>
      <c r="AH14" s="195" t="str">
        <f ca="1">IF(AND('Mapa final'!$J$7="Alta",'Mapa final'!$N$7="Catastrófico"),CONCATENATE("R",'Mapa final'!$A$7),"")</f>
        <v/>
      </c>
      <c r="AI14" s="184"/>
      <c r="AJ14" s="187" t="str">
        <f ca="1">IF(AND('Mapa final'!$J$11="Alta",'Mapa final'!$N$11="Catastrófico"),CONCATENATE("R",'Mapa final'!$A$11),"")</f>
        <v/>
      </c>
      <c r="AK14" s="184"/>
      <c r="AL14" s="187" t="str">
        <f>IF(AND('Mapa final'!$J$13="Alta",'Mapa final'!$N$13="Catastrófico"),CONCATENATE("R",'Mapa final'!$A$13),"")</f>
        <v/>
      </c>
      <c r="AM14" s="193"/>
      <c r="AN14" s="1"/>
      <c r="AO14" s="207" t="s">
        <v>179</v>
      </c>
      <c r="AP14" s="200"/>
      <c r="AQ14" s="200"/>
      <c r="AR14" s="200"/>
      <c r="AS14" s="200"/>
      <c r="AT14" s="201"/>
      <c r="AU14" s="1"/>
      <c r="AV14" s="1"/>
      <c r="AW14" s="1"/>
      <c r="AX14" s="1"/>
      <c r="AY14" s="1"/>
      <c r="AZ14" s="1"/>
      <c r="BA14" s="1"/>
      <c r="BB14" s="1"/>
      <c r="BC14" s="1"/>
      <c r="BD14" s="1"/>
      <c r="BE14" s="1"/>
      <c r="BF14" s="1"/>
      <c r="BG14" s="1"/>
      <c r="BH14" s="1"/>
      <c r="BI14" s="1"/>
    </row>
    <row r="15" spans="1:61" ht="15" customHeight="1">
      <c r="A15" s="1"/>
      <c r="B15" s="219"/>
      <c r="C15" s="120"/>
      <c r="D15" s="121"/>
      <c r="E15" s="132"/>
      <c r="F15" s="120"/>
      <c r="G15" s="120"/>
      <c r="H15" s="120"/>
      <c r="I15" s="120"/>
      <c r="J15" s="180"/>
      <c r="K15" s="181"/>
      <c r="L15" s="176"/>
      <c r="M15" s="181"/>
      <c r="N15" s="176"/>
      <c r="O15" s="177"/>
      <c r="P15" s="180"/>
      <c r="Q15" s="181"/>
      <c r="R15" s="176"/>
      <c r="S15" s="181"/>
      <c r="T15" s="176"/>
      <c r="U15" s="177"/>
      <c r="V15" s="180"/>
      <c r="W15" s="181"/>
      <c r="X15" s="176"/>
      <c r="Y15" s="181"/>
      <c r="Z15" s="176"/>
      <c r="AA15" s="177"/>
      <c r="AB15" s="180"/>
      <c r="AC15" s="181"/>
      <c r="AD15" s="176"/>
      <c r="AE15" s="181"/>
      <c r="AF15" s="176"/>
      <c r="AG15" s="177"/>
      <c r="AH15" s="180"/>
      <c r="AI15" s="181"/>
      <c r="AJ15" s="176"/>
      <c r="AK15" s="181"/>
      <c r="AL15" s="176"/>
      <c r="AM15" s="177"/>
      <c r="AN15" s="1"/>
      <c r="AO15" s="202"/>
      <c r="AP15" s="120"/>
      <c r="AQ15" s="120"/>
      <c r="AR15" s="120"/>
      <c r="AS15" s="120"/>
      <c r="AT15" s="203"/>
      <c r="AU15" s="1"/>
      <c r="AV15" s="1"/>
      <c r="AW15" s="1"/>
      <c r="AX15" s="1"/>
      <c r="AY15" s="1"/>
      <c r="AZ15" s="1"/>
      <c r="BA15" s="1"/>
      <c r="BB15" s="1"/>
      <c r="BC15" s="1"/>
      <c r="BD15" s="1"/>
      <c r="BE15" s="1"/>
      <c r="BF15" s="1"/>
      <c r="BG15" s="1"/>
      <c r="BH15" s="1"/>
      <c r="BI15" s="1"/>
    </row>
    <row r="16" spans="1:61" ht="15" customHeight="1">
      <c r="A16" s="1"/>
      <c r="B16" s="219"/>
      <c r="C16" s="120"/>
      <c r="D16" s="121"/>
      <c r="E16" s="132"/>
      <c r="F16" s="120"/>
      <c r="G16" s="120"/>
      <c r="H16" s="120"/>
      <c r="I16" s="120"/>
      <c r="J16" s="198" t="str">
        <f>IF(AND('Mapa final'!$J$19="Alta",'Mapa final'!$N$19="Leve"),CONCATENATE("R",'Mapa final'!$A$19),"")</f>
        <v/>
      </c>
      <c r="K16" s="179"/>
      <c r="L16" s="197" t="str">
        <f>IF(AND('Mapa final'!$J$25="Alta",'Mapa final'!$N$25="Leve"),CONCATENATE("R",'Mapa final'!$A$25),"")</f>
        <v/>
      </c>
      <c r="M16" s="179"/>
      <c r="N16" s="197" t="str">
        <f>IF(AND('Mapa final'!$J$31="Alta",'Mapa final'!$N$31="Leve"),CONCATENATE("R",'Mapa final'!$A$31),"")</f>
        <v/>
      </c>
      <c r="O16" s="175"/>
      <c r="P16" s="198" t="str">
        <f>IF(AND('Mapa final'!$J$19="Alta",'Mapa final'!$N$19="Menor"),CONCATENATE("R",'Mapa final'!$A$19),"")</f>
        <v/>
      </c>
      <c r="Q16" s="179"/>
      <c r="R16" s="197" t="str">
        <f>IF(AND('Mapa final'!$J$25="Alta",'Mapa final'!$N$25="Menor"),CONCATENATE("R",'Mapa final'!$A$25),"")</f>
        <v/>
      </c>
      <c r="S16" s="179"/>
      <c r="T16" s="197" t="str">
        <f>IF(AND('Mapa final'!$J$31="Alta",'Mapa final'!$N$31="Menor"),CONCATENATE("R",'Mapa final'!$A$31),"")</f>
        <v/>
      </c>
      <c r="U16" s="175"/>
      <c r="V16" s="186" t="str">
        <f>IF(AND('Mapa final'!$J$19="Alta",'Mapa final'!$N$19="Moderado"),CONCATENATE("R",'Mapa final'!$A$19),"")</f>
        <v/>
      </c>
      <c r="W16" s="179"/>
      <c r="X16" s="174" t="str">
        <f>IF(AND('Mapa final'!$J$25="Alta",'Mapa final'!$N$25="Moderado"),CONCATENATE("R",'Mapa final'!$A$25),"")</f>
        <v/>
      </c>
      <c r="Y16" s="179"/>
      <c r="Z16" s="174" t="str">
        <f>IF(AND('Mapa final'!$J$31="Alta",'Mapa final'!$N$31="Moderado"),CONCATENATE("R",'Mapa final'!$A$31),"")</f>
        <v/>
      </c>
      <c r="AA16" s="175"/>
      <c r="AB16" s="186" t="str">
        <f>IF(AND('Mapa final'!$J$19="Alta",'Mapa final'!$N$19="Mayor"),CONCATENATE("R",'Mapa final'!$A$19),"")</f>
        <v/>
      </c>
      <c r="AC16" s="179"/>
      <c r="AD16" s="174" t="str">
        <f>IF(AND('Mapa final'!$J$25="Alta",'Mapa final'!$N$25="Mayor"),CONCATENATE("R",'Mapa final'!$A$25),"")</f>
        <v/>
      </c>
      <c r="AE16" s="179"/>
      <c r="AF16" s="174" t="str">
        <f>IF(AND('Mapa final'!$J$31="Alta",'Mapa final'!$N$31="Mayor"),CONCATENATE("R",'Mapa final'!$A$31),"")</f>
        <v/>
      </c>
      <c r="AG16" s="175"/>
      <c r="AH16" s="178" t="str">
        <f>IF(AND('Mapa final'!$J$19="Alta",'Mapa final'!$N$19="Catastrófico"),CONCATENATE("R",'Mapa final'!$A$19),"")</f>
        <v/>
      </c>
      <c r="AI16" s="179"/>
      <c r="AJ16" s="182" t="str">
        <f>IF(AND('Mapa final'!$J$25="Alta",'Mapa final'!$N$25="Catastrófico"),CONCATENATE("R",'Mapa final'!$A$25),"")</f>
        <v/>
      </c>
      <c r="AK16" s="179"/>
      <c r="AL16" s="182" t="str">
        <f>IF(AND('Mapa final'!$J$31="Alta",'Mapa final'!$N$31="Catastrófico"),CONCATENATE("R",'Mapa final'!$A$31),"")</f>
        <v/>
      </c>
      <c r="AM16" s="175"/>
      <c r="AN16" s="1"/>
      <c r="AO16" s="202"/>
      <c r="AP16" s="120"/>
      <c r="AQ16" s="120"/>
      <c r="AR16" s="120"/>
      <c r="AS16" s="120"/>
      <c r="AT16" s="203"/>
      <c r="AU16" s="1"/>
      <c r="AV16" s="1"/>
      <c r="AW16" s="1"/>
      <c r="AX16" s="1"/>
      <c r="AY16" s="1"/>
      <c r="AZ16" s="1"/>
      <c r="BA16" s="1"/>
      <c r="BB16" s="1"/>
      <c r="BC16" s="1"/>
      <c r="BD16" s="1"/>
      <c r="BE16" s="1"/>
      <c r="BF16" s="1"/>
      <c r="BG16" s="1"/>
      <c r="BH16" s="1"/>
      <c r="BI16" s="1"/>
    </row>
    <row r="17" spans="1:61" ht="15" customHeight="1">
      <c r="A17" s="1"/>
      <c r="B17" s="219"/>
      <c r="C17" s="120"/>
      <c r="D17" s="121"/>
      <c r="E17" s="132"/>
      <c r="F17" s="120"/>
      <c r="G17" s="120"/>
      <c r="H17" s="120"/>
      <c r="I17" s="120"/>
      <c r="J17" s="180"/>
      <c r="K17" s="181"/>
      <c r="L17" s="176"/>
      <c r="M17" s="181"/>
      <c r="N17" s="176"/>
      <c r="O17" s="177"/>
      <c r="P17" s="180"/>
      <c r="Q17" s="181"/>
      <c r="R17" s="176"/>
      <c r="S17" s="181"/>
      <c r="T17" s="176"/>
      <c r="U17" s="177"/>
      <c r="V17" s="180"/>
      <c r="W17" s="181"/>
      <c r="X17" s="176"/>
      <c r="Y17" s="181"/>
      <c r="Z17" s="176"/>
      <c r="AA17" s="177"/>
      <c r="AB17" s="180"/>
      <c r="AC17" s="181"/>
      <c r="AD17" s="176"/>
      <c r="AE17" s="181"/>
      <c r="AF17" s="176"/>
      <c r="AG17" s="177"/>
      <c r="AH17" s="180"/>
      <c r="AI17" s="181"/>
      <c r="AJ17" s="176"/>
      <c r="AK17" s="181"/>
      <c r="AL17" s="176"/>
      <c r="AM17" s="177"/>
      <c r="AN17" s="1"/>
      <c r="AO17" s="202"/>
      <c r="AP17" s="120"/>
      <c r="AQ17" s="120"/>
      <c r="AR17" s="120"/>
      <c r="AS17" s="120"/>
      <c r="AT17" s="203"/>
      <c r="AU17" s="1"/>
      <c r="AV17" s="1"/>
      <c r="AW17" s="1"/>
      <c r="AX17" s="1"/>
      <c r="AY17" s="1"/>
      <c r="AZ17" s="1"/>
      <c r="BA17" s="1"/>
      <c r="BB17" s="1"/>
      <c r="BC17" s="1"/>
      <c r="BD17" s="1"/>
      <c r="BE17" s="1"/>
      <c r="BF17" s="1"/>
      <c r="BG17" s="1"/>
      <c r="BH17" s="1"/>
      <c r="BI17" s="1"/>
    </row>
    <row r="18" spans="1:61" ht="15" customHeight="1">
      <c r="A18" s="1"/>
      <c r="B18" s="219"/>
      <c r="C18" s="120"/>
      <c r="D18" s="121"/>
      <c r="E18" s="132"/>
      <c r="F18" s="120"/>
      <c r="G18" s="120"/>
      <c r="H18" s="120"/>
      <c r="I18" s="120"/>
      <c r="J18" s="198" t="str">
        <f>IF(AND('Mapa final'!$J$37="Alta",'Mapa final'!$N$37="Leve"),CONCATENATE("R",'Mapa final'!$A$37),"")</f>
        <v/>
      </c>
      <c r="K18" s="179"/>
      <c r="L18" s="197" t="str">
        <f>IF(AND('Mapa final'!$J$43="Alta",'Mapa final'!$N$43="Leve"),CONCATENATE("R",'Mapa final'!$A$43),"")</f>
        <v/>
      </c>
      <c r="M18" s="179"/>
      <c r="N18" s="197" t="str">
        <f>IF(AND('Mapa final'!$J$49="Alta",'Mapa final'!$N$49="Leve"),CONCATENATE("R",'Mapa final'!$A$49),"")</f>
        <v/>
      </c>
      <c r="O18" s="175"/>
      <c r="P18" s="198" t="str">
        <f>IF(AND('Mapa final'!$J$37="Alta",'Mapa final'!$N$37="Menor"),CONCATENATE("R",'Mapa final'!$A$37),"")</f>
        <v/>
      </c>
      <c r="Q18" s="179"/>
      <c r="R18" s="197" t="str">
        <f>IF(AND('Mapa final'!$J$43="Alta",'Mapa final'!$N$43="Menor"),CONCATENATE("R",'Mapa final'!$A$43),"")</f>
        <v/>
      </c>
      <c r="S18" s="179"/>
      <c r="T18" s="197" t="str">
        <f>IF(AND('Mapa final'!$J$49="Alta",'Mapa final'!$N$49="Menor"),CONCATENATE("R",'Mapa final'!$A$49),"")</f>
        <v/>
      </c>
      <c r="U18" s="175"/>
      <c r="V18" s="186" t="str">
        <f>IF(AND('Mapa final'!$J$37="Alta",'Mapa final'!$N$37="Moderado"),CONCATENATE("R",'Mapa final'!$A$37),"")</f>
        <v/>
      </c>
      <c r="W18" s="179"/>
      <c r="X18" s="174" t="str">
        <f>IF(AND('Mapa final'!$J$43="Alta",'Mapa final'!$N$43="Moderado"),CONCATENATE("R",'Mapa final'!$A$43),"")</f>
        <v/>
      </c>
      <c r="Y18" s="179"/>
      <c r="Z18" s="174" t="str">
        <f>IF(AND('Mapa final'!$J$49="Alta",'Mapa final'!$N$49="Moderado"),CONCATENATE("R",'Mapa final'!$A$49),"")</f>
        <v/>
      </c>
      <c r="AA18" s="175"/>
      <c r="AB18" s="186" t="str">
        <f>IF(AND('Mapa final'!$J$37="Alta",'Mapa final'!$N$37="Mayor"),CONCATENATE("R",'Mapa final'!$A$37),"")</f>
        <v/>
      </c>
      <c r="AC18" s="179"/>
      <c r="AD18" s="174" t="str">
        <f>IF(AND('Mapa final'!$J$43="Alta",'Mapa final'!$N$43="Mayor"),CONCATENATE("R",'Mapa final'!$A$43),"")</f>
        <v/>
      </c>
      <c r="AE18" s="179"/>
      <c r="AF18" s="174" t="str">
        <f>IF(AND('Mapa final'!$J$49="Alta",'Mapa final'!$N$49="Mayor"),CONCATENATE("R",'Mapa final'!$A$49),"")</f>
        <v/>
      </c>
      <c r="AG18" s="175"/>
      <c r="AH18" s="178" t="str">
        <f>IF(AND('Mapa final'!$J$37="Alta",'Mapa final'!$N$37="Catastrófico"),CONCATENATE("R",'Mapa final'!$A$37),"")</f>
        <v/>
      </c>
      <c r="AI18" s="179"/>
      <c r="AJ18" s="182" t="str">
        <f>IF(AND('Mapa final'!$J$43="Alta",'Mapa final'!$N$43="Catastrófico"),CONCATENATE("R",'Mapa final'!$A$43),"")</f>
        <v/>
      </c>
      <c r="AK18" s="179"/>
      <c r="AL18" s="182" t="str">
        <f>IF(AND('Mapa final'!$J$49="Alta",'Mapa final'!$N$49="Catastrófico"),CONCATENATE("R",'Mapa final'!$A$49),"")</f>
        <v/>
      </c>
      <c r="AM18" s="175"/>
      <c r="AN18" s="1"/>
      <c r="AO18" s="202"/>
      <c r="AP18" s="120"/>
      <c r="AQ18" s="120"/>
      <c r="AR18" s="120"/>
      <c r="AS18" s="120"/>
      <c r="AT18" s="203"/>
      <c r="AU18" s="1"/>
      <c r="AV18" s="1"/>
      <c r="AW18" s="1"/>
      <c r="AX18" s="1"/>
      <c r="AY18" s="1"/>
      <c r="AZ18" s="1"/>
      <c r="BA18" s="1"/>
      <c r="BB18" s="1"/>
      <c r="BC18" s="1"/>
      <c r="BD18" s="1"/>
      <c r="BE18" s="1"/>
      <c r="BF18" s="1"/>
      <c r="BG18" s="1"/>
      <c r="BH18" s="1"/>
      <c r="BI18" s="1"/>
    </row>
    <row r="19" spans="1:61" ht="15" customHeight="1">
      <c r="A19" s="1"/>
      <c r="B19" s="219"/>
      <c r="C19" s="120"/>
      <c r="D19" s="121"/>
      <c r="E19" s="132"/>
      <c r="F19" s="120"/>
      <c r="G19" s="120"/>
      <c r="H19" s="120"/>
      <c r="I19" s="120"/>
      <c r="J19" s="180"/>
      <c r="K19" s="181"/>
      <c r="L19" s="176"/>
      <c r="M19" s="181"/>
      <c r="N19" s="176"/>
      <c r="O19" s="177"/>
      <c r="P19" s="180"/>
      <c r="Q19" s="181"/>
      <c r="R19" s="176"/>
      <c r="S19" s="181"/>
      <c r="T19" s="176"/>
      <c r="U19" s="177"/>
      <c r="V19" s="180"/>
      <c r="W19" s="181"/>
      <c r="X19" s="176"/>
      <c r="Y19" s="181"/>
      <c r="Z19" s="176"/>
      <c r="AA19" s="177"/>
      <c r="AB19" s="180"/>
      <c r="AC19" s="181"/>
      <c r="AD19" s="176"/>
      <c r="AE19" s="181"/>
      <c r="AF19" s="176"/>
      <c r="AG19" s="177"/>
      <c r="AH19" s="180"/>
      <c r="AI19" s="181"/>
      <c r="AJ19" s="176"/>
      <c r="AK19" s="181"/>
      <c r="AL19" s="176"/>
      <c r="AM19" s="177"/>
      <c r="AN19" s="1"/>
      <c r="AO19" s="202"/>
      <c r="AP19" s="120"/>
      <c r="AQ19" s="120"/>
      <c r="AR19" s="120"/>
      <c r="AS19" s="120"/>
      <c r="AT19" s="203"/>
      <c r="AU19" s="1"/>
      <c r="AV19" s="1"/>
      <c r="AW19" s="1"/>
      <c r="AX19" s="1"/>
      <c r="AY19" s="1"/>
      <c r="AZ19" s="1"/>
      <c r="BA19" s="1"/>
      <c r="BB19" s="1"/>
      <c r="BC19" s="1"/>
      <c r="BD19" s="1"/>
      <c r="BE19" s="1"/>
      <c r="BF19" s="1"/>
      <c r="BG19" s="1"/>
      <c r="BH19" s="1"/>
      <c r="BI19" s="1"/>
    </row>
    <row r="20" spans="1:61" ht="15" customHeight="1">
      <c r="A20" s="1"/>
      <c r="B20" s="219"/>
      <c r="C20" s="120"/>
      <c r="D20" s="121"/>
      <c r="E20" s="132"/>
      <c r="F20" s="120"/>
      <c r="G20" s="120"/>
      <c r="H20" s="120"/>
      <c r="I20" s="120"/>
      <c r="J20" s="198" t="str">
        <f>IF(AND('Mapa final'!$J$55="Alta",'Mapa final'!$N$55="Leve"),CONCATENATE("R",'Mapa final'!$A$55),"")</f>
        <v/>
      </c>
      <c r="K20" s="179"/>
      <c r="L20" s="197" t="str">
        <f>IF(AND('Mapa final'!$J$61="Alta",'Mapa final'!$N$61="Leve"),CONCATENATE("R",'Mapa final'!$A$61),"")</f>
        <v/>
      </c>
      <c r="M20" s="179"/>
      <c r="N20" s="197" t="str">
        <f>IF(AND('Mapa final'!$J$67="Alta",'Mapa final'!$N$67="Leve"),CONCATENATE("R",'Mapa final'!$A$67),"")</f>
        <v/>
      </c>
      <c r="O20" s="175"/>
      <c r="P20" s="198" t="str">
        <f>IF(AND('Mapa final'!$J$55="Alta",'Mapa final'!$N$55="Menor"),CONCATENATE("R",'Mapa final'!$A$55),"")</f>
        <v/>
      </c>
      <c r="Q20" s="179"/>
      <c r="R20" s="197" t="str">
        <f>IF(AND('Mapa final'!$J$61="Alta",'Mapa final'!$N$61="Menor"),CONCATENATE("R",'Mapa final'!$A$61),"")</f>
        <v/>
      </c>
      <c r="S20" s="179"/>
      <c r="T20" s="197" t="str">
        <f>IF(AND('Mapa final'!$J$67="Alta",'Mapa final'!$N$67="Menor"),CONCATENATE("R",'Mapa final'!$A$67),"")</f>
        <v/>
      </c>
      <c r="U20" s="175"/>
      <c r="V20" s="186" t="str">
        <f>IF(AND('Mapa final'!$J$55="Alta",'Mapa final'!$N$55="Moderado"),CONCATENATE("R",'Mapa final'!$A$55),"")</f>
        <v/>
      </c>
      <c r="W20" s="179"/>
      <c r="X20" s="174" t="str">
        <f>IF(AND('Mapa final'!$J$61="Alta",'Mapa final'!$N$61="Moderado"),CONCATENATE("R",'Mapa final'!$A$61),"")</f>
        <v/>
      </c>
      <c r="Y20" s="179"/>
      <c r="Z20" s="174" t="str">
        <f>IF(AND('Mapa final'!$J$67="Alta",'Mapa final'!$N$67="Moderado"),CONCATENATE("R",'Mapa final'!$A$67),"")</f>
        <v/>
      </c>
      <c r="AA20" s="175"/>
      <c r="AB20" s="186" t="str">
        <f>IF(AND('Mapa final'!$J$55="Alta",'Mapa final'!$N$55="Mayor"),CONCATENATE("R",'Mapa final'!$A$55),"")</f>
        <v/>
      </c>
      <c r="AC20" s="179"/>
      <c r="AD20" s="174" t="str">
        <f>IF(AND('Mapa final'!$J$61="Alta",'Mapa final'!$N$61="Mayor"),CONCATENATE("R",'Mapa final'!$A$61),"")</f>
        <v/>
      </c>
      <c r="AE20" s="179"/>
      <c r="AF20" s="174" t="str">
        <f>IF(AND('Mapa final'!$J$67="Alta",'Mapa final'!$N$67="Mayor"),CONCATENATE("R",'Mapa final'!$A$67),"")</f>
        <v/>
      </c>
      <c r="AG20" s="175"/>
      <c r="AH20" s="178" t="str">
        <f>IF(AND('Mapa final'!$J$55="Alta",'Mapa final'!$N$55="Catastrófico"),CONCATENATE("R",'Mapa final'!$A$55),"")</f>
        <v/>
      </c>
      <c r="AI20" s="179"/>
      <c r="AJ20" s="182" t="str">
        <f>IF(AND('Mapa final'!$J$61="Alta",'Mapa final'!$N$61="Catastrófico"),CONCATENATE("R",'Mapa final'!$A$61),"")</f>
        <v/>
      </c>
      <c r="AK20" s="179"/>
      <c r="AL20" s="182" t="str">
        <f>IF(AND('Mapa final'!$J$67="Alta",'Mapa final'!$N$67="Catastrófico"),CONCATENATE("R",'Mapa final'!$A$67),"")</f>
        <v/>
      </c>
      <c r="AM20" s="175"/>
      <c r="AN20" s="1"/>
      <c r="AO20" s="202"/>
      <c r="AP20" s="120"/>
      <c r="AQ20" s="120"/>
      <c r="AR20" s="120"/>
      <c r="AS20" s="120"/>
      <c r="AT20" s="203"/>
      <c r="AU20" s="1"/>
      <c r="AV20" s="1"/>
      <c r="AW20" s="1"/>
      <c r="AX20" s="1"/>
      <c r="AY20" s="1"/>
      <c r="AZ20" s="1"/>
      <c r="BA20" s="1"/>
      <c r="BB20" s="1"/>
      <c r="BC20" s="1"/>
      <c r="BD20" s="1"/>
      <c r="BE20" s="1"/>
      <c r="BF20" s="1"/>
      <c r="BG20" s="1"/>
      <c r="BH20" s="1"/>
      <c r="BI20" s="1"/>
    </row>
    <row r="21" spans="1:61" ht="15.75" customHeight="1">
      <c r="A21" s="1"/>
      <c r="B21" s="219"/>
      <c r="C21" s="120"/>
      <c r="D21" s="121"/>
      <c r="E21" s="188"/>
      <c r="F21" s="212"/>
      <c r="G21" s="212"/>
      <c r="H21" s="212"/>
      <c r="I21" s="212"/>
      <c r="J21" s="188"/>
      <c r="K21" s="189"/>
      <c r="L21" s="190"/>
      <c r="M21" s="189"/>
      <c r="N21" s="190"/>
      <c r="O21" s="191"/>
      <c r="P21" s="188"/>
      <c r="Q21" s="189"/>
      <c r="R21" s="190"/>
      <c r="S21" s="189"/>
      <c r="T21" s="190"/>
      <c r="U21" s="191"/>
      <c r="V21" s="188"/>
      <c r="W21" s="189"/>
      <c r="X21" s="190"/>
      <c r="Y21" s="189"/>
      <c r="Z21" s="190"/>
      <c r="AA21" s="191"/>
      <c r="AB21" s="188"/>
      <c r="AC21" s="189"/>
      <c r="AD21" s="190"/>
      <c r="AE21" s="189"/>
      <c r="AF21" s="190"/>
      <c r="AG21" s="191"/>
      <c r="AH21" s="188"/>
      <c r="AI21" s="189"/>
      <c r="AJ21" s="190"/>
      <c r="AK21" s="189"/>
      <c r="AL21" s="190"/>
      <c r="AM21" s="191"/>
      <c r="AN21" s="1"/>
      <c r="AO21" s="204"/>
      <c r="AP21" s="205"/>
      <c r="AQ21" s="205"/>
      <c r="AR21" s="205"/>
      <c r="AS21" s="205"/>
      <c r="AT21" s="206"/>
      <c r="AU21" s="1"/>
      <c r="AV21" s="1"/>
      <c r="AW21" s="1"/>
      <c r="AX21" s="1"/>
      <c r="AY21" s="1"/>
      <c r="AZ21" s="1"/>
      <c r="BA21" s="1"/>
      <c r="BB21" s="1"/>
      <c r="BC21" s="1"/>
      <c r="BD21" s="1"/>
      <c r="BE21" s="1"/>
      <c r="BF21" s="1"/>
      <c r="BG21" s="1"/>
      <c r="BH21" s="1"/>
      <c r="BI21" s="1"/>
    </row>
    <row r="22" spans="1:61" ht="14.25" customHeight="1">
      <c r="A22" s="1"/>
      <c r="B22" s="219"/>
      <c r="C22" s="120"/>
      <c r="D22" s="121"/>
      <c r="E22" s="210" t="s">
        <v>180</v>
      </c>
      <c r="F22" s="211"/>
      <c r="G22" s="211"/>
      <c r="H22" s="211"/>
      <c r="I22" s="193"/>
      <c r="J22" s="194" t="str">
        <f ca="1">IF(AND('Mapa final'!$J$7="Media",'Mapa final'!$N$7="Leve"),CONCATENATE("R",'Mapa final'!$A$7),"")</f>
        <v/>
      </c>
      <c r="K22" s="184"/>
      <c r="L22" s="192" t="str">
        <f ca="1">IF(AND('Mapa final'!$J$11="Media",'Mapa final'!$N$11="Leve"),CONCATENATE("R",'Mapa final'!$A$11),"")</f>
        <v/>
      </c>
      <c r="M22" s="184"/>
      <c r="N22" s="192" t="str">
        <f>IF(AND('Mapa final'!$J$13="Media",'Mapa final'!$N$13="Leve"),CONCATENATE("R",'Mapa final'!$A$13),"")</f>
        <v/>
      </c>
      <c r="O22" s="193"/>
      <c r="P22" s="194" t="str">
        <f ca="1">IF(AND('Mapa final'!$J$7="Media",'Mapa final'!$N$7="Menor"),CONCATENATE("R",'Mapa final'!$A$7),"")</f>
        <v/>
      </c>
      <c r="Q22" s="184"/>
      <c r="R22" s="192" t="str">
        <f ca="1">IF(AND('Mapa final'!$J$11="Media",'Mapa final'!$N$11="Menor"),CONCATENATE("R",'Mapa final'!$A$11),"")</f>
        <v/>
      </c>
      <c r="S22" s="184"/>
      <c r="T22" s="192" t="str">
        <f>IF(AND('Mapa final'!$J$13="Media",'Mapa final'!$N$13="Menor"),CONCATENATE("R",'Mapa final'!$A$13),"")</f>
        <v/>
      </c>
      <c r="U22" s="193"/>
      <c r="V22" s="194" t="str">
        <f ca="1">IF(AND('Mapa final'!$J$7="Media",'Mapa final'!$N$7="Moderado"),CONCATENATE("R",'Mapa final'!$A$7),"")</f>
        <v/>
      </c>
      <c r="W22" s="184"/>
      <c r="X22" s="192" t="str">
        <f ca="1">IF(AND('Mapa final'!$J$11="Media",'Mapa final'!$N$11="Moderado"),CONCATENATE("R",'Mapa final'!$A$11),"")</f>
        <v/>
      </c>
      <c r="Y22" s="184"/>
      <c r="Z22" s="192" t="str">
        <f>IF(AND('Mapa final'!$J$13="Media",'Mapa final'!$N$13="Moderado"),CONCATENATE("R",'Mapa final'!$A$13),"")</f>
        <v/>
      </c>
      <c r="AA22" s="193"/>
      <c r="AB22" s="183" t="str">
        <f ca="1">IF(AND('Mapa final'!$J$7="Media",'Mapa final'!$N$7="Mayor"),CONCATENATE("R",'Mapa final'!$A$7),"")</f>
        <v/>
      </c>
      <c r="AC22" s="184"/>
      <c r="AD22" s="185" t="str">
        <f ca="1">IF(AND('Mapa final'!$J$11="Media",'Mapa final'!$N$11="Mayor"),CONCATENATE("R",'Mapa final'!$A$11),"")</f>
        <v/>
      </c>
      <c r="AE22" s="184"/>
      <c r="AF22" s="185" t="str">
        <f>IF(AND('Mapa final'!$J$13="Media",'Mapa final'!$N$13="Mayor"),CONCATENATE("R",'Mapa final'!$A$13),"")</f>
        <v/>
      </c>
      <c r="AG22" s="193"/>
      <c r="AH22" s="195" t="str">
        <f ca="1">IF(AND('Mapa final'!$J$7="Media",'Mapa final'!$N$7="Catastrófico"),CONCATENATE("R",'Mapa final'!$A$7),"")</f>
        <v/>
      </c>
      <c r="AI22" s="184"/>
      <c r="AJ22" s="187" t="str">
        <f ca="1">IF(AND('Mapa final'!$J$11="Media",'Mapa final'!$N$11="Catastrófico"),CONCATENATE("R",'Mapa final'!$A$11),"")</f>
        <v/>
      </c>
      <c r="AK22" s="184"/>
      <c r="AL22" s="187" t="str">
        <f>IF(AND('Mapa final'!$J$13="Media",'Mapa final'!$N$13="Catastrófico"),CONCATENATE("R",'Mapa final'!$A$13),"")</f>
        <v/>
      </c>
      <c r="AM22" s="193"/>
      <c r="AN22" s="1"/>
      <c r="AO22" s="208" t="s">
        <v>72</v>
      </c>
      <c r="AP22" s="200"/>
      <c r="AQ22" s="200"/>
      <c r="AR22" s="200"/>
      <c r="AS22" s="200"/>
      <c r="AT22" s="201"/>
      <c r="AU22" s="1"/>
      <c r="AV22" s="1"/>
      <c r="AW22" s="1"/>
      <c r="AX22" s="1"/>
      <c r="AY22" s="1"/>
      <c r="AZ22" s="1"/>
      <c r="BA22" s="1"/>
      <c r="BB22" s="1"/>
      <c r="BC22" s="1"/>
      <c r="BD22" s="1"/>
      <c r="BE22" s="1"/>
      <c r="BF22" s="1"/>
      <c r="BG22" s="1"/>
      <c r="BH22" s="1"/>
      <c r="BI22" s="1"/>
    </row>
    <row r="23" spans="1:61" ht="14.25" customHeight="1">
      <c r="A23" s="1"/>
      <c r="B23" s="219"/>
      <c r="C23" s="120"/>
      <c r="D23" s="121"/>
      <c r="E23" s="132"/>
      <c r="F23" s="120"/>
      <c r="G23" s="120"/>
      <c r="H23" s="120"/>
      <c r="I23" s="121"/>
      <c r="J23" s="180"/>
      <c r="K23" s="181"/>
      <c r="L23" s="176"/>
      <c r="M23" s="181"/>
      <c r="N23" s="176"/>
      <c r="O23" s="177"/>
      <c r="P23" s="180"/>
      <c r="Q23" s="181"/>
      <c r="R23" s="176"/>
      <c r="S23" s="181"/>
      <c r="T23" s="176"/>
      <c r="U23" s="177"/>
      <c r="V23" s="180"/>
      <c r="W23" s="181"/>
      <c r="X23" s="176"/>
      <c r="Y23" s="181"/>
      <c r="Z23" s="176"/>
      <c r="AA23" s="177"/>
      <c r="AB23" s="180"/>
      <c r="AC23" s="181"/>
      <c r="AD23" s="176"/>
      <c r="AE23" s="181"/>
      <c r="AF23" s="176"/>
      <c r="AG23" s="177"/>
      <c r="AH23" s="180"/>
      <c r="AI23" s="181"/>
      <c r="AJ23" s="176"/>
      <c r="AK23" s="181"/>
      <c r="AL23" s="176"/>
      <c r="AM23" s="177"/>
      <c r="AN23" s="1"/>
      <c r="AO23" s="202"/>
      <c r="AP23" s="120"/>
      <c r="AQ23" s="120"/>
      <c r="AR23" s="120"/>
      <c r="AS23" s="120"/>
      <c r="AT23" s="203"/>
      <c r="AU23" s="1"/>
      <c r="AV23" s="1"/>
      <c r="AW23" s="1"/>
      <c r="AX23" s="1"/>
      <c r="AY23" s="1"/>
      <c r="AZ23" s="1"/>
      <c r="BA23" s="1"/>
      <c r="BB23" s="1"/>
      <c r="BC23" s="1"/>
      <c r="BD23" s="1"/>
      <c r="BE23" s="1"/>
      <c r="BF23" s="1"/>
      <c r="BG23" s="1"/>
      <c r="BH23" s="1"/>
      <c r="BI23" s="1"/>
    </row>
    <row r="24" spans="1:61" ht="14.25" customHeight="1">
      <c r="A24" s="1"/>
      <c r="B24" s="219"/>
      <c r="C24" s="120"/>
      <c r="D24" s="121"/>
      <c r="E24" s="132"/>
      <c r="F24" s="120"/>
      <c r="G24" s="120"/>
      <c r="H24" s="120"/>
      <c r="I24" s="121"/>
      <c r="J24" s="198" t="str">
        <f>IF(AND('Mapa final'!$J$19="Media",'Mapa final'!$N$19="Leve"),CONCATENATE("R",'Mapa final'!$A$19),"")</f>
        <v/>
      </c>
      <c r="K24" s="179"/>
      <c r="L24" s="197" t="str">
        <f>IF(AND('Mapa final'!$J$25="Media",'Mapa final'!$N$25="Leve"),CONCATENATE("R",'Mapa final'!$A$25),"")</f>
        <v/>
      </c>
      <c r="M24" s="179"/>
      <c r="N24" s="197" t="str">
        <f>IF(AND('Mapa final'!$J$31="Media",'Mapa final'!$N$31="Leve"),CONCATENATE("R",'Mapa final'!$A$31),"")</f>
        <v/>
      </c>
      <c r="O24" s="175"/>
      <c r="P24" s="198" t="str">
        <f>IF(AND('Mapa final'!$J$19="Media",'Mapa final'!$N$19="Menor"),CONCATENATE("R",'Mapa final'!$A$19),"")</f>
        <v/>
      </c>
      <c r="Q24" s="179"/>
      <c r="R24" s="197" t="str">
        <f>IF(AND('Mapa final'!$J$25="Media",'Mapa final'!$N$25="Menor"),CONCATENATE("R",'Mapa final'!$A$25),"")</f>
        <v/>
      </c>
      <c r="S24" s="179"/>
      <c r="T24" s="197" t="str">
        <f>IF(AND('Mapa final'!$J$31="Media",'Mapa final'!$N$31="Menor"),CONCATENATE("R",'Mapa final'!$A$31),"")</f>
        <v/>
      </c>
      <c r="U24" s="175"/>
      <c r="V24" s="198" t="str">
        <f>IF(AND('Mapa final'!$J$19="Media",'Mapa final'!$N$19="Moderado"),CONCATENATE("R",'Mapa final'!$A$19),"")</f>
        <v/>
      </c>
      <c r="W24" s="179"/>
      <c r="X24" s="197" t="str">
        <f>IF(AND('Mapa final'!$J$25="Media",'Mapa final'!$N$25="Moderado"),CONCATENATE("R",'Mapa final'!$A$25),"")</f>
        <v/>
      </c>
      <c r="Y24" s="179"/>
      <c r="Z24" s="197" t="str">
        <f>IF(AND('Mapa final'!$J$31="Media",'Mapa final'!$N$31="Moderado"),CONCATENATE("R",'Mapa final'!$A$31),"")</f>
        <v/>
      </c>
      <c r="AA24" s="175"/>
      <c r="AB24" s="186" t="str">
        <f>IF(AND('Mapa final'!$J$19="Media",'Mapa final'!$N$19="Mayor"),CONCATENATE("R",'Mapa final'!$A$19),"")</f>
        <v/>
      </c>
      <c r="AC24" s="179"/>
      <c r="AD24" s="174" t="str">
        <f>IF(AND('Mapa final'!$J$25="Media",'Mapa final'!$N$25="Mayor"),CONCATENATE("R",'Mapa final'!$A$25),"")</f>
        <v/>
      </c>
      <c r="AE24" s="179"/>
      <c r="AF24" s="174" t="str">
        <f>IF(AND('Mapa final'!$J$31="Media",'Mapa final'!$N$31="Mayor"),CONCATENATE("R",'Mapa final'!$A$31),"")</f>
        <v/>
      </c>
      <c r="AG24" s="175"/>
      <c r="AH24" s="178" t="str">
        <f>IF(AND('Mapa final'!$J$19="Media",'Mapa final'!$N$19="Catastrófico"),CONCATENATE("R",'Mapa final'!$A$19),"")</f>
        <v/>
      </c>
      <c r="AI24" s="179"/>
      <c r="AJ24" s="182" t="str">
        <f>IF(AND('Mapa final'!$J$25="Media",'Mapa final'!$N$25="Catastrófico"),CONCATENATE("R",'Mapa final'!$A$25),"")</f>
        <v/>
      </c>
      <c r="AK24" s="179"/>
      <c r="AL24" s="182" t="str">
        <f>IF(AND('Mapa final'!$J$31="Media",'Mapa final'!$N$31="Catastrófico"),CONCATENATE("R",'Mapa final'!$A$31),"")</f>
        <v/>
      </c>
      <c r="AM24" s="175"/>
      <c r="AN24" s="1"/>
      <c r="AO24" s="202"/>
      <c r="AP24" s="120"/>
      <c r="AQ24" s="120"/>
      <c r="AR24" s="120"/>
      <c r="AS24" s="120"/>
      <c r="AT24" s="203"/>
      <c r="AU24" s="1"/>
      <c r="AV24" s="1"/>
      <c r="AW24" s="1"/>
      <c r="AX24" s="1"/>
      <c r="AY24" s="1"/>
      <c r="AZ24" s="1"/>
      <c r="BA24" s="1"/>
      <c r="BB24" s="1"/>
      <c r="BC24" s="1"/>
      <c r="BD24" s="1"/>
      <c r="BE24" s="1"/>
      <c r="BF24" s="1"/>
      <c r="BG24" s="1"/>
      <c r="BH24" s="1"/>
      <c r="BI24" s="1"/>
    </row>
    <row r="25" spans="1:61" ht="14.25" customHeight="1">
      <c r="A25" s="1"/>
      <c r="B25" s="219"/>
      <c r="C25" s="120"/>
      <c r="D25" s="121"/>
      <c r="E25" s="132"/>
      <c r="F25" s="120"/>
      <c r="G25" s="120"/>
      <c r="H25" s="120"/>
      <c r="I25" s="121"/>
      <c r="J25" s="180"/>
      <c r="K25" s="181"/>
      <c r="L25" s="176"/>
      <c r="M25" s="181"/>
      <c r="N25" s="176"/>
      <c r="O25" s="177"/>
      <c r="P25" s="180"/>
      <c r="Q25" s="181"/>
      <c r="R25" s="176"/>
      <c r="S25" s="181"/>
      <c r="T25" s="176"/>
      <c r="U25" s="177"/>
      <c r="V25" s="180"/>
      <c r="W25" s="181"/>
      <c r="X25" s="176"/>
      <c r="Y25" s="181"/>
      <c r="Z25" s="176"/>
      <c r="AA25" s="177"/>
      <c r="AB25" s="180"/>
      <c r="AC25" s="181"/>
      <c r="AD25" s="176"/>
      <c r="AE25" s="181"/>
      <c r="AF25" s="176"/>
      <c r="AG25" s="177"/>
      <c r="AH25" s="180"/>
      <c r="AI25" s="181"/>
      <c r="AJ25" s="176"/>
      <c r="AK25" s="181"/>
      <c r="AL25" s="176"/>
      <c r="AM25" s="177"/>
      <c r="AN25" s="1"/>
      <c r="AO25" s="202"/>
      <c r="AP25" s="120"/>
      <c r="AQ25" s="120"/>
      <c r="AR25" s="120"/>
      <c r="AS25" s="120"/>
      <c r="AT25" s="203"/>
      <c r="AU25" s="1"/>
      <c r="AV25" s="1"/>
      <c r="AW25" s="1"/>
      <c r="AX25" s="1"/>
      <c r="AY25" s="1"/>
      <c r="AZ25" s="1"/>
      <c r="BA25" s="1"/>
      <c r="BB25" s="1"/>
      <c r="BC25" s="1"/>
      <c r="BD25" s="1"/>
      <c r="BE25" s="1"/>
      <c r="BF25" s="1"/>
      <c r="BG25" s="1"/>
      <c r="BH25" s="1"/>
      <c r="BI25" s="1"/>
    </row>
    <row r="26" spans="1:61" ht="14.25" customHeight="1">
      <c r="A26" s="1"/>
      <c r="B26" s="219"/>
      <c r="C26" s="120"/>
      <c r="D26" s="121"/>
      <c r="E26" s="132"/>
      <c r="F26" s="120"/>
      <c r="G26" s="120"/>
      <c r="H26" s="120"/>
      <c r="I26" s="121"/>
      <c r="J26" s="198" t="str">
        <f>IF(AND('Mapa final'!$J$37="Media",'Mapa final'!$N$37="Leve"),CONCATENATE("R",'Mapa final'!$A$37),"")</f>
        <v/>
      </c>
      <c r="K26" s="179"/>
      <c r="L26" s="197" t="str">
        <f>IF(AND('Mapa final'!$J$43="Media",'Mapa final'!$N$43="Leve"),CONCATENATE("R",'Mapa final'!$A$43),"")</f>
        <v/>
      </c>
      <c r="M26" s="179"/>
      <c r="N26" s="197" t="str">
        <f>IF(AND('Mapa final'!$J$49="Media",'Mapa final'!$N$49="Leve"),CONCATENATE("R",'Mapa final'!$A$49),"")</f>
        <v/>
      </c>
      <c r="O26" s="175"/>
      <c r="P26" s="198" t="str">
        <f>IF(AND('Mapa final'!$J$37="Media",'Mapa final'!$N$37="Menor"),CONCATENATE("R",'Mapa final'!$A$37),"")</f>
        <v/>
      </c>
      <c r="Q26" s="179"/>
      <c r="R26" s="197" t="str">
        <f>IF(AND('Mapa final'!$J$43="Media",'Mapa final'!$N$43="Menor"),CONCATENATE("R",'Mapa final'!$A$43),"")</f>
        <v/>
      </c>
      <c r="S26" s="179"/>
      <c r="T26" s="197" t="str">
        <f>IF(AND('Mapa final'!$J$49="Media",'Mapa final'!$N$49="Menor"),CONCATENATE("R",'Mapa final'!$A$49),"")</f>
        <v/>
      </c>
      <c r="U26" s="175"/>
      <c r="V26" s="198" t="str">
        <f>IF(AND('Mapa final'!$J$37="Media",'Mapa final'!$N$37="Moderado"),CONCATENATE("R",'Mapa final'!$A$37),"")</f>
        <v/>
      </c>
      <c r="W26" s="179"/>
      <c r="X26" s="197" t="str">
        <f>IF(AND('Mapa final'!$J$43="Media",'Mapa final'!$N$43="Moderado"),CONCATENATE("R",'Mapa final'!$A$43),"")</f>
        <v/>
      </c>
      <c r="Y26" s="179"/>
      <c r="Z26" s="197" t="str">
        <f>IF(AND('Mapa final'!$J$49="Media",'Mapa final'!$N$49="Moderado"),CONCATENATE("R",'Mapa final'!$A$49),"")</f>
        <v/>
      </c>
      <c r="AA26" s="175"/>
      <c r="AB26" s="186" t="str">
        <f>IF(AND('Mapa final'!$J$37="Media",'Mapa final'!$N$37="Mayor"),CONCATENATE("R",'Mapa final'!$A$37),"")</f>
        <v/>
      </c>
      <c r="AC26" s="179"/>
      <c r="AD26" s="174" t="str">
        <f>IF(AND('Mapa final'!$J$43="Media",'Mapa final'!$N$43="Mayor"),CONCATENATE("R",'Mapa final'!$A$43),"")</f>
        <v/>
      </c>
      <c r="AE26" s="179"/>
      <c r="AF26" s="174" t="str">
        <f>IF(AND('Mapa final'!$J$49="Media",'Mapa final'!$N$49="Mayor"),CONCATENATE("R",'Mapa final'!$A$49),"")</f>
        <v/>
      </c>
      <c r="AG26" s="175"/>
      <c r="AH26" s="178" t="str">
        <f>IF(AND('Mapa final'!$J$37="Media",'Mapa final'!$N$37="Catastrófico"),CONCATENATE("R",'Mapa final'!$A$37),"")</f>
        <v/>
      </c>
      <c r="AI26" s="179"/>
      <c r="AJ26" s="182" t="str">
        <f>IF(AND('Mapa final'!$J$43="Media",'Mapa final'!$N$43="Catastrófico"),CONCATENATE("R",'Mapa final'!$A$43),"")</f>
        <v/>
      </c>
      <c r="AK26" s="179"/>
      <c r="AL26" s="182" t="str">
        <f>IF(AND('Mapa final'!$J$49="Media",'Mapa final'!$N$49="Catastrófico"),CONCATENATE("R",'Mapa final'!$A$49),"")</f>
        <v/>
      </c>
      <c r="AM26" s="175"/>
      <c r="AN26" s="1"/>
      <c r="AO26" s="202"/>
      <c r="AP26" s="120"/>
      <c r="AQ26" s="120"/>
      <c r="AR26" s="120"/>
      <c r="AS26" s="120"/>
      <c r="AT26" s="203"/>
      <c r="AU26" s="1"/>
      <c r="AV26" s="1"/>
      <c r="AW26" s="1"/>
      <c r="AX26" s="1"/>
      <c r="AY26" s="1"/>
      <c r="AZ26" s="1"/>
      <c r="BA26" s="1"/>
      <c r="BB26" s="1"/>
      <c r="BC26" s="1"/>
      <c r="BD26" s="1"/>
      <c r="BE26" s="1"/>
      <c r="BF26" s="1"/>
      <c r="BG26" s="1"/>
      <c r="BH26" s="1"/>
      <c r="BI26" s="1"/>
    </row>
    <row r="27" spans="1:61" ht="14.25" customHeight="1">
      <c r="A27" s="1"/>
      <c r="B27" s="219"/>
      <c r="C27" s="120"/>
      <c r="D27" s="121"/>
      <c r="E27" s="132"/>
      <c r="F27" s="120"/>
      <c r="G27" s="120"/>
      <c r="H27" s="120"/>
      <c r="I27" s="121"/>
      <c r="J27" s="180"/>
      <c r="K27" s="181"/>
      <c r="L27" s="176"/>
      <c r="M27" s="181"/>
      <c r="N27" s="176"/>
      <c r="O27" s="177"/>
      <c r="P27" s="180"/>
      <c r="Q27" s="181"/>
      <c r="R27" s="176"/>
      <c r="S27" s="181"/>
      <c r="T27" s="176"/>
      <c r="U27" s="177"/>
      <c r="V27" s="180"/>
      <c r="W27" s="181"/>
      <c r="X27" s="176"/>
      <c r="Y27" s="181"/>
      <c r="Z27" s="176"/>
      <c r="AA27" s="177"/>
      <c r="AB27" s="180"/>
      <c r="AC27" s="181"/>
      <c r="AD27" s="176"/>
      <c r="AE27" s="181"/>
      <c r="AF27" s="176"/>
      <c r="AG27" s="177"/>
      <c r="AH27" s="180"/>
      <c r="AI27" s="181"/>
      <c r="AJ27" s="176"/>
      <c r="AK27" s="181"/>
      <c r="AL27" s="176"/>
      <c r="AM27" s="177"/>
      <c r="AN27" s="1"/>
      <c r="AO27" s="202"/>
      <c r="AP27" s="120"/>
      <c r="AQ27" s="120"/>
      <c r="AR27" s="120"/>
      <c r="AS27" s="120"/>
      <c r="AT27" s="203"/>
      <c r="AU27" s="1"/>
      <c r="AV27" s="1"/>
      <c r="AW27" s="1"/>
      <c r="AX27" s="1"/>
      <c r="AY27" s="1"/>
      <c r="AZ27" s="1"/>
      <c r="BA27" s="1"/>
      <c r="BB27" s="1"/>
      <c r="BC27" s="1"/>
      <c r="BD27" s="1"/>
      <c r="BE27" s="1"/>
      <c r="BF27" s="1"/>
      <c r="BG27" s="1"/>
      <c r="BH27" s="1"/>
      <c r="BI27" s="1"/>
    </row>
    <row r="28" spans="1:61" ht="14.25" customHeight="1">
      <c r="A28" s="1"/>
      <c r="B28" s="219"/>
      <c r="C28" s="120"/>
      <c r="D28" s="121"/>
      <c r="E28" s="132"/>
      <c r="F28" s="120"/>
      <c r="G28" s="120"/>
      <c r="H28" s="120"/>
      <c r="I28" s="121"/>
      <c r="J28" s="198" t="str">
        <f>IF(AND('Mapa final'!$J$55="Media",'Mapa final'!$N$55="Leve"),CONCATENATE("R",'Mapa final'!$A$55),"")</f>
        <v/>
      </c>
      <c r="K28" s="179"/>
      <c r="L28" s="197" t="str">
        <f>IF(AND('Mapa final'!$J$61="Media",'Mapa final'!$N$61="Leve"),CONCATENATE("R",'Mapa final'!$A$61),"")</f>
        <v/>
      </c>
      <c r="M28" s="179"/>
      <c r="N28" s="197" t="str">
        <f>IF(AND('Mapa final'!$J$67="Media",'Mapa final'!$N$67="Leve"),CONCATENATE("R",'Mapa final'!$A$67),"")</f>
        <v/>
      </c>
      <c r="O28" s="175"/>
      <c r="P28" s="198" t="str">
        <f>IF(AND('Mapa final'!$J$55="Media",'Mapa final'!$N$55="Menor"),CONCATENATE("R",'Mapa final'!$A$55),"")</f>
        <v/>
      </c>
      <c r="Q28" s="179"/>
      <c r="R28" s="197" t="str">
        <f>IF(AND('Mapa final'!$J$61="Media",'Mapa final'!$N$61="Menor"),CONCATENATE("R",'Mapa final'!$A$61),"")</f>
        <v/>
      </c>
      <c r="S28" s="179"/>
      <c r="T28" s="197" t="str">
        <f>IF(AND('Mapa final'!$J$67="Media",'Mapa final'!$N$67="Menor"),CONCATENATE("R",'Mapa final'!$A$67),"")</f>
        <v/>
      </c>
      <c r="U28" s="175"/>
      <c r="V28" s="198" t="str">
        <f>IF(AND('Mapa final'!$J$55="Media",'Mapa final'!$N$55="Moderado"),CONCATENATE("R",'Mapa final'!$A$55),"")</f>
        <v/>
      </c>
      <c r="W28" s="179"/>
      <c r="X28" s="197" t="str">
        <f>IF(AND('Mapa final'!$J$61="Media",'Mapa final'!$N$61="Moderado"),CONCATENATE("R",'Mapa final'!$A$61),"")</f>
        <v/>
      </c>
      <c r="Y28" s="179"/>
      <c r="Z28" s="197" t="str">
        <f>IF(AND('Mapa final'!$J$67="Media",'Mapa final'!$N$67="Moderado"),CONCATENATE("R",'Mapa final'!$A$67),"")</f>
        <v/>
      </c>
      <c r="AA28" s="175"/>
      <c r="AB28" s="186" t="str">
        <f>IF(AND('Mapa final'!$J$55="Media",'Mapa final'!$N$55="Mayor"),CONCATENATE("R",'Mapa final'!$A$55),"")</f>
        <v/>
      </c>
      <c r="AC28" s="179"/>
      <c r="AD28" s="174" t="str">
        <f>IF(AND('Mapa final'!$J$61="Media",'Mapa final'!$N$61="Mayor"),CONCATENATE("R",'Mapa final'!$A$61),"")</f>
        <v/>
      </c>
      <c r="AE28" s="179"/>
      <c r="AF28" s="174" t="str">
        <f>IF(AND('Mapa final'!$J$67="Media",'Mapa final'!$N$67="Mayor"),CONCATENATE("R",'Mapa final'!$A$67),"")</f>
        <v/>
      </c>
      <c r="AG28" s="175"/>
      <c r="AH28" s="178" t="str">
        <f>IF(AND('Mapa final'!$J$55="Media",'Mapa final'!$N$55="Catastrófico"),CONCATENATE("R",'Mapa final'!$A$55),"")</f>
        <v/>
      </c>
      <c r="AI28" s="179"/>
      <c r="AJ28" s="182" t="str">
        <f>IF(AND('Mapa final'!$J$61="Media",'Mapa final'!$N$61="Catastrófico"),CONCATENATE("R",'Mapa final'!$A$61),"")</f>
        <v/>
      </c>
      <c r="AK28" s="179"/>
      <c r="AL28" s="182" t="str">
        <f>IF(AND('Mapa final'!$J$67="Media",'Mapa final'!$N$67="Catastrófico"),CONCATENATE("R",'Mapa final'!$A$67),"")</f>
        <v/>
      </c>
      <c r="AM28" s="175"/>
      <c r="AN28" s="1"/>
      <c r="AO28" s="202"/>
      <c r="AP28" s="120"/>
      <c r="AQ28" s="120"/>
      <c r="AR28" s="120"/>
      <c r="AS28" s="120"/>
      <c r="AT28" s="203"/>
      <c r="AU28" s="1"/>
      <c r="AV28" s="1"/>
      <c r="AW28" s="1"/>
      <c r="AX28" s="1"/>
      <c r="AY28" s="1"/>
      <c r="AZ28" s="1"/>
      <c r="BA28" s="1"/>
      <c r="BB28" s="1"/>
      <c r="BC28" s="1"/>
      <c r="BD28" s="1"/>
      <c r="BE28" s="1"/>
      <c r="BF28" s="1"/>
      <c r="BG28" s="1"/>
      <c r="BH28" s="1"/>
      <c r="BI28" s="1"/>
    </row>
    <row r="29" spans="1:61" ht="14.25" customHeight="1">
      <c r="A29" s="1"/>
      <c r="B29" s="219"/>
      <c r="C29" s="120"/>
      <c r="D29" s="121"/>
      <c r="E29" s="188"/>
      <c r="F29" s="212"/>
      <c r="G29" s="212"/>
      <c r="H29" s="212"/>
      <c r="I29" s="191"/>
      <c r="J29" s="180"/>
      <c r="K29" s="181"/>
      <c r="L29" s="176"/>
      <c r="M29" s="181"/>
      <c r="N29" s="176"/>
      <c r="O29" s="177"/>
      <c r="P29" s="188"/>
      <c r="Q29" s="189"/>
      <c r="R29" s="190"/>
      <c r="S29" s="189"/>
      <c r="T29" s="190"/>
      <c r="U29" s="191"/>
      <c r="V29" s="188"/>
      <c r="W29" s="189"/>
      <c r="X29" s="190"/>
      <c r="Y29" s="189"/>
      <c r="Z29" s="190"/>
      <c r="AA29" s="191"/>
      <c r="AB29" s="188"/>
      <c r="AC29" s="189"/>
      <c r="AD29" s="190"/>
      <c r="AE29" s="189"/>
      <c r="AF29" s="190"/>
      <c r="AG29" s="191"/>
      <c r="AH29" s="188"/>
      <c r="AI29" s="189"/>
      <c r="AJ29" s="190"/>
      <c r="AK29" s="189"/>
      <c r="AL29" s="190"/>
      <c r="AM29" s="191"/>
      <c r="AN29" s="1"/>
      <c r="AO29" s="204"/>
      <c r="AP29" s="205"/>
      <c r="AQ29" s="205"/>
      <c r="AR29" s="205"/>
      <c r="AS29" s="205"/>
      <c r="AT29" s="206"/>
      <c r="AU29" s="1"/>
      <c r="AV29" s="1"/>
      <c r="AW29" s="1"/>
      <c r="AX29" s="1"/>
      <c r="AY29" s="1"/>
      <c r="AZ29" s="1"/>
      <c r="BA29" s="1"/>
      <c r="BB29" s="1"/>
      <c r="BC29" s="1"/>
      <c r="BD29" s="1"/>
      <c r="BE29" s="1"/>
      <c r="BF29" s="1"/>
      <c r="BG29" s="1"/>
      <c r="BH29" s="1"/>
      <c r="BI29" s="1"/>
    </row>
    <row r="30" spans="1:61" ht="14.25" customHeight="1">
      <c r="A30" s="1"/>
      <c r="B30" s="219"/>
      <c r="C30" s="120"/>
      <c r="D30" s="121"/>
      <c r="E30" s="210" t="s">
        <v>181</v>
      </c>
      <c r="F30" s="211"/>
      <c r="G30" s="211"/>
      <c r="H30" s="211"/>
      <c r="I30" s="211"/>
      <c r="J30" s="213" t="str">
        <f ca="1">IF(AND('Mapa final'!$J$7="Baja",'Mapa final'!$N$7="Leve"),CONCATENATE("R",'Mapa final'!$A$7),"")</f>
        <v/>
      </c>
      <c r="K30" s="184"/>
      <c r="L30" s="215" t="str">
        <f ca="1">IF(AND('Mapa final'!$J$11="Baja",'Mapa final'!$N$11="Leve"),CONCATENATE("R",'Mapa final'!$A$11),"")</f>
        <v/>
      </c>
      <c r="M30" s="184"/>
      <c r="N30" s="215" t="str">
        <f>IF(AND('Mapa final'!$J$13="Baja",'Mapa final'!$N$13="Leve"),CONCATENATE("R",'Mapa final'!$A$13),"")</f>
        <v/>
      </c>
      <c r="O30" s="193"/>
      <c r="P30" s="192" t="str">
        <f ca="1">IF(AND('Mapa final'!$J$7="Baja",'Mapa final'!$N$7="Menor"),CONCATENATE("R",'Mapa final'!$A$7),"")</f>
        <v/>
      </c>
      <c r="Q30" s="184"/>
      <c r="R30" s="192" t="str">
        <f ca="1">IF(AND('Mapa final'!$J$11="Baja",'Mapa final'!$N$11="Menor"),CONCATENATE("R",'Mapa final'!$A$11),"")</f>
        <v/>
      </c>
      <c r="S30" s="184"/>
      <c r="T30" s="192" t="str">
        <f>IF(AND('Mapa final'!$J$13="Baja",'Mapa final'!$N$13="Menor"),CONCATENATE("R",'Mapa final'!$A$13),"")</f>
        <v/>
      </c>
      <c r="U30" s="193"/>
      <c r="V30" s="194" t="str">
        <f ca="1">IF(AND('Mapa final'!$J$7="Baja",'Mapa final'!$N$7="Moderado"),CONCATENATE("R",'Mapa final'!$A$7),"")</f>
        <v/>
      </c>
      <c r="W30" s="184"/>
      <c r="X30" s="192" t="str">
        <f ca="1">IF(AND('Mapa final'!$J$11="Baja",'Mapa final'!$N$11="Moderado"),CONCATENATE("R",'Mapa final'!$A$11),"")</f>
        <v/>
      </c>
      <c r="Y30" s="184"/>
      <c r="Z30" s="192" t="str">
        <f>IF(AND('Mapa final'!$J$13="Baja",'Mapa final'!$N$13="Moderado"),CONCATENATE("R",'Mapa final'!$A$13),"")</f>
        <v/>
      </c>
      <c r="AA30" s="193"/>
      <c r="AB30" s="183" t="str">
        <f ca="1">IF(AND('Mapa final'!$J$7="Baja",'Mapa final'!$N$7="Mayor"),CONCATENATE("R",'Mapa final'!$A$7),"")</f>
        <v/>
      </c>
      <c r="AC30" s="184"/>
      <c r="AD30" s="185" t="str">
        <f ca="1">IF(AND('Mapa final'!$J$11="Baja",'Mapa final'!$N$11="Mayor"),CONCATENATE("R",'Mapa final'!$A$11),"")</f>
        <v>R2</v>
      </c>
      <c r="AE30" s="184"/>
      <c r="AF30" s="185" t="str">
        <f>IF(AND('Mapa final'!$J$13="Baja",'Mapa final'!$N$13="Mayor"),CONCATENATE("R",'Mapa final'!$A$13),"")</f>
        <v/>
      </c>
      <c r="AG30" s="193"/>
      <c r="AH30" s="195" t="str">
        <f ca="1">IF(AND('Mapa final'!$J$7="Baja",'Mapa final'!$N$7="Catastrófico"),CONCATENATE("R",'Mapa final'!$A$7),"")</f>
        <v>R1</v>
      </c>
      <c r="AI30" s="184"/>
      <c r="AJ30" s="187" t="str">
        <f ca="1">IF(AND('Mapa final'!$J$11="Baja",'Mapa final'!$N$11="Catastrófico"),CONCATENATE("R",'Mapa final'!$A$11),"")</f>
        <v/>
      </c>
      <c r="AK30" s="184"/>
      <c r="AL30" s="187" t="str">
        <f>IF(AND('Mapa final'!$J$13="Baja",'Mapa final'!$N$13="Catastrófico"),CONCATENATE("R",'Mapa final'!$A$13),"")</f>
        <v/>
      </c>
      <c r="AM30" s="193"/>
      <c r="AN30" s="1"/>
      <c r="AO30" s="199" t="s">
        <v>182</v>
      </c>
      <c r="AP30" s="200"/>
      <c r="AQ30" s="200"/>
      <c r="AR30" s="200"/>
      <c r="AS30" s="200"/>
      <c r="AT30" s="201"/>
      <c r="AU30" s="1"/>
      <c r="AV30" s="1"/>
      <c r="AW30" s="1"/>
      <c r="AX30" s="1"/>
      <c r="AY30" s="1"/>
      <c r="AZ30" s="1"/>
      <c r="BA30" s="1"/>
      <c r="BB30" s="1"/>
      <c r="BC30" s="1"/>
      <c r="BD30" s="1"/>
      <c r="BE30" s="1"/>
      <c r="BF30" s="1"/>
      <c r="BG30" s="1"/>
      <c r="BH30" s="1"/>
      <c r="BI30" s="1"/>
    </row>
    <row r="31" spans="1:61" ht="14.25" customHeight="1">
      <c r="A31" s="1"/>
      <c r="B31" s="219"/>
      <c r="C31" s="120"/>
      <c r="D31" s="121"/>
      <c r="E31" s="132"/>
      <c r="F31" s="120"/>
      <c r="G31" s="120"/>
      <c r="H31" s="120"/>
      <c r="I31" s="120"/>
      <c r="J31" s="180"/>
      <c r="K31" s="181"/>
      <c r="L31" s="176"/>
      <c r="M31" s="181"/>
      <c r="N31" s="176"/>
      <c r="O31" s="177"/>
      <c r="P31" s="176"/>
      <c r="Q31" s="181"/>
      <c r="R31" s="176"/>
      <c r="S31" s="181"/>
      <c r="T31" s="176"/>
      <c r="U31" s="177"/>
      <c r="V31" s="180"/>
      <c r="W31" s="181"/>
      <c r="X31" s="176"/>
      <c r="Y31" s="181"/>
      <c r="Z31" s="176"/>
      <c r="AA31" s="177"/>
      <c r="AB31" s="180"/>
      <c r="AC31" s="181"/>
      <c r="AD31" s="176"/>
      <c r="AE31" s="181"/>
      <c r="AF31" s="176"/>
      <c r="AG31" s="177"/>
      <c r="AH31" s="180"/>
      <c r="AI31" s="181"/>
      <c r="AJ31" s="176"/>
      <c r="AK31" s="181"/>
      <c r="AL31" s="176"/>
      <c r="AM31" s="177"/>
      <c r="AN31" s="1"/>
      <c r="AO31" s="202"/>
      <c r="AP31" s="120"/>
      <c r="AQ31" s="120"/>
      <c r="AR31" s="120"/>
      <c r="AS31" s="120"/>
      <c r="AT31" s="203"/>
      <c r="AU31" s="1"/>
      <c r="AV31" s="1"/>
      <c r="AW31" s="1"/>
      <c r="AX31" s="1"/>
      <c r="AY31" s="1"/>
      <c r="AZ31" s="1"/>
      <c r="BA31" s="1"/>
      <c r="BB31" s="1"/>
      <c r="BC31" s="1"/>
      <c r="BD31" s="1"/>
      <c r="BE31" s="1"/>
      <c r="BF31" s="1"/>
      <c r="BG31" s="1"/>
      <c r="BH31" s="1"/>
      <c r="BI31" s="1"/>
    </row>
    <row r="32" spans="1:61" ht="14.25" customHeight="1">
      <c r="A32" s="1"/>
      <c r="B32" s="219"/>
      <c r="C32" s="120"/>
      <c r="D32" s="121"/>
      <c r="E32" s="132"/>
      <c r="F32" s="120"/>
      <c r="G32" s="120"/>
      <c r="H32" s="120"/>
      <c r="I32" s="120"/>
      <c r="J32" s="214" t="str">
        <f>IF(AND('Mapa final'!$J$19="Baja",'Mapa final'!$N$19="Leve"),CONCATENATE("R",'Mapa final'!$A$19),"")</f>
        <v/>
      </c>
      <c r="K32" s="179"/>
      <c r="L32" s="196" t="str">
        <f>IF(AND('Mapa final'!$J$25="Baja",'Mapa final'!$N$25="Leve"),CONCATENATE("R",'Mapa final'!$A$25),"")</f>
        <v/>
      </c>
      <c r="M32" s="179"/>
      <c r="N32" s="196" t="str">
        <f>IF(AND('Mapa final'!$J$31="Baja",'Mapa final'!$N$31="Leve"),CONCATENATE("R",'Mapa final'!$A$31),"")</f>
        <v/>
      </c>
      <c r="O32" s="175"/>
      <c r="P32" s="197" t="str">
        <f>IF(AND('Mapa final'!$J$19="Baja",'Mapa final'!$N$19="Menor"),CONCATENATE("R",'Mapa final'!$A$19),"")</f>
        <v/>
      </c>
      <c r="Q32" s="179"/>
      <c r="R32" s="197" t="str">
        <f>IF(AND('Mapa final'!$J$25="Baja",'Mapa final'!$N$25="Menor"),CONCATENATE("R",'Mapa final'!$A$25),"")</f>
        <v/>
      </c>
      <c r="S32" s="179"/>
      <c r="T32" s="197" t="str">
        <f>IF(AND('Mapa final'!$J$31="Baja",'Mapa final'!$N$31="Menor"),CONCATENATE("R",'Mapa final'!$A$31),"")</f>
        <v/>
      </c>
      <c r="U32" s="175"/>
      <c r="V32" s="198" t="str">
        <f>IF(AND('Mapa final'!$J$19="Baja",'Mapa final'!$N$19="Moderado"),CONCATENATE("R",'Mapa final'!$A$19),"")</f>
        <v/>
      </c>
      <c r="W32" s="179"/>
      <c r="X32" s="197" t="str">
        <f>IF(AND('Mapa final'!$J$25="Baja",'Mapa final'!$N$25="Moderado"),CONCATENATE("R",'Mapa final'!$A$25),"")</f>
        <v/>
      </c>
      <c r="Y32" s="179"/>
      <c r="Z32" s="197" t="str">
        <f>IF(AND('Mapa final'!$J$31="Baja",'Mapa final'!$N$31="Moderado"),CONCATENATE("R",'Mapa final'!$A$31),"")</f>
        <v/>
      </c>
      <c r="AA32" s="175"/>
      <c r="AB32" s="186" t="str">
        <f>IF(AND('Mapa final'!$J$19="Baja",'Mapa final'!$N$19="Mayor"),CONCATENATE("R",'Mapa final'!$A$19),"")</f>
        <v/>
      </c>
      <c r="AC32" s="179"/>
      <c r="AD32" s="174" t="str">
        <f>IF(AND('Mapa final'!$J$25="Baja",'Mapa final'!$N$25="Mayor"),CONCATENATE("R",'Mapa final'!$A$25),"")</f>
        <v/>
      </c>
      <c r="AE32" s="179"/>
      <c r="AF32" s="174" t="str">
        <f>IF(AND('Mapa final'!$J$31="Baja",'Mapa final'!$N$31="Mayor"),CONCATENATE("R",'Mapa final'!$A$31),"")</f>
        <v/>
      </c>
      <c r="AG32" s="175"/>
      <c r="AH32" s="178" t="str">
        <f>IF(AND('Mapa final'!$J$19="Baja",'Mapa final'!$N$19="Catastrófico"),CONCATENATE("R",'Mapa final'!$A$19),"")</f>
        <v/>
      </c>
      <c r="AI32" s="179"/>
      <c r="AJ32" s="182" t="str">
        <f>IF(AND('Mapa final'!$J$25="Baja",'Mapa final'!$N$25="Catastrófico"),CONCATENATE("R",'Mapa final'!$A$25),"")</f>
        <v/>
      </c>
      <c r="AK32" s="179"/>
      <c r="AL32" s="182" t="str">
        <f>IF(AND('Mapa final'!$J$31="Baja",'Mapa final'!$N$31="Catastrófico"),CONCATENATE("R",'Mapa final'!$A$31),"")</f>
        <v/>
      </c>
      <c r="AM32" s="175"/>
      <c r="AN32" s="1"/>
      <c r="AO32" s="202"/>
      <c r="AP32" s="120"/>
      <c r="AQ32" s="120"/>
      <c r="AR32" s="120"/>
      <c r="AS32" s="120"/>
      <c r="AT32" s="203"/>
      <c r="AU32" s="1"/>
      <c r="AV32" s="1"/>
      <c r="AW32" s="1"/>
      <c r="AX32" s="1"/>
      <c r="AY32" s="1"/>
      <c r="AZ32" s="1"/>
      <c r="BA32" s="1"/>
      <c r="BB32" s="1"/>
      <c r="BC32" s="1"/>
      <c r="BD32" s="1"/>
      <c r="BE32" s="1"/>
      <c r="BF32" s="1"/>
      <c r="BG32" s="1"/>
      <c r="BH32" s="1"/>
      <c r="BI32" s="1"/>
    </row>
    <row r="33" spans="1:61" ht="14.25" customHeight="1">
      <c r="A33" s="1"/>
      <c r="B33" s="219"/>
      <c r="C33" s="120"/>
      <c r="D33" s="121"/>
      <c r="E33" s="132"/>
      <c r="F33" s="120"/>
      <c r="G33" s="120"/>
      <c r="H33" s="120"/>
      <c r="I33" s="120"/>
      <c r="J33" s="180"/>
      <c r="K33" s="181"/>
      <c r="L33" s="176"/>
      <c r="M33" s="181"/>
      <c r="N33" s="176"/>
      <c r="O33" s="177"/>
      <c r="P33" s="176"/>
      <c r="Q33" s="181"/>
      <c r="R33" s="176"/>
      <c r="S33" s="181"/>
      <c r="T33" s="176"/>
      <c r="U33" s="177"/>
      <c r="V33" s="180"/>
      <c r="W33" s="181"/>
      <c r="X33" s="176"/>
      <c r="Y33" s="181"/>
      <c r="Z33" s="176"/>
      <c r="AA33" s="177"/>
      <c r="AB33" s="180"/>
      <c r="AC33" s="181"/>
      <c r="AD33" s="176"/>
      <c r="AE33" s="181"/>
      <c r="AF33" s="176"/>
      <c r="AG33" s="177"/>
      <c r="AH33" s="180"/>
      <c r="AI33" s="181"/>
      <c r="AJ33" s="176"/>
      <c r="AK33" s="181"/>
      <c r="AL33" s="176"/>
      <c r="AM33" s="177"/>
      <c r="AN33" s="1"/>
      <c r="AO33" s="202"/>
      <c r="AP33" s="120"/>
      <c r="AQ33" s="120"/>
      <c r="AR33" s="120"/>
      <c r="AS33" s="120"/>
      <c r="AT33" s="203"/>
      <c r="AU33" s="1"/>
      <c r="AV33" s="1"/>
      <c r="AW33" s="1"/>
      <c r="AX33" s="1"/>
      <c r="AY33" s="1"/>
      <c r="AZ33" s="1"/>
      <c r="BA33" s="1"/>
      <c r="BB33" s="1"/>
      <c r="BC33" s="1"/>
      <c r="BD33" s="1"/>
      <c r="BE33" s="1"/>
      <c r="BF33" s="1"/>
      <c r="BG33" s="1"/>
      <c r="BH33" s="1"/>
      <c r="BI33" s="1"/>
    </row>
    <row r="34" spans="1:61" ht="14.25" customHeight="1">
      <c r="A34" s="1"/>
      <c r="B34" s="219"/>
      <c r="C34" s="120"/>
      <c r="D34" s="121"/>
      <c r="E34" s="132"/>
      <c r="F34" s="120"/>
      <c r="G34" s="120"/>
      <c r="H34" s="120"/>
      <c r="I34" s="120"/>
      <c r="J34" s="214" t="str">
        <f>IF(AND('Mapa final'!$J$37="Baja",'Mapa final'!$N$37="Leve"),CONCATENATE("R",'Mapa final'!$A$37),"")</f>
        <v/>
      </c>
      <c r="K34" s="179"/>
      <c r="L34" s="196" t="str">
        <f>IF(AND('Mapa final'!$J$43="Baja",'Mapa final'!$N$43="Leve"),CONCATENATE("R",'Mapa final'!$A$43),"")</f>
        <v/>
      </c>
      <c r="M34" s="179"/>
      <c r="N34" s="196" t="str">
        <f>IF(AND('Mapa final'!$J$49="Baja",'Mapa final'!$N$49="Leve"),CONCATENATE("R",'Mapa final'!$A$49),"")</f>
        <v/>
      </c>
      <c r="O34" s="175"/>
      <c r="P34" s="197" t="str">
        <f>IF(AND('Mapa final'!$J$37="Baja",'Mapa final'!$N$37="Menor"),CONCATENATE("R",'Mapa final'!$A$37),"")</f>
        <v/>
      </c>
      <c r="Q34" s="179"/>
      <c r="R34" s="197" t="str">
        <f>IF(AND('Mapa final'!$J$43="Baja",'Mapa final'!$N$43="Menor"),CONCATENATE("R",'Mapa final'!$A$43),"")</f>
        <v/>
      </c>
      <c r="S34" s="179"/>
      <c r="T34" s="197" t="str">
        <f>IF(AND('Mapa final'!$J$49="Baja",'Mapa final'!$N$49="Menor"),CONCATENATE("R",'Mapa final'!$A$49),"")</f>
        <v/>
      </c>
      <c r="U34" s="175"/>
      <c r="V34" s="198" t="str">
        <f>IF(AND('Mapa final'!$J$37="Baja",'Mapa final'!$N$37="Moderado"),CONCATENATE("R",'Mapa final'!$A$37),"")</f>
        <v/>
      </c>
      <c r="W34" s="179"/>
      <c r="X34" s="197" t="str">
        <f>IF(AND('Mapa final'!$J$43="Baja",'Mapa final'!$N$43="Moderado"),CONCATENATE("R",'Mapa final'!$A$43),"")</f>
        <v/>
      </c>
      <c r="Y34" s="179"/>
      <c r="Z34" s="197" t="str">
        <f>IF(AND('Mapa final'!$J$49="Baja",'Mapa final'!$N$49="Moderado"),CONCATENATE("R",'Mapa final'!$A$49),"")</f>
        <v/>
      </c>
      <c r="AA34" s="175"/>
      <c r="AB34" s="186" t="str">
        <f>IF(AND('Mapa final'!$J$37="Baja",'Mapa final'!$N$37="Mayor"),CONCATENATE("R",'Mapa final'!$A$37),"")</f>
        <v/>
      </c>
      <c r="AC34" s="179"/>
      <c r="AD34" s="174" t="str">
        <f>IF(AND('Mapa final'!$J$43="Baja",'Mapa final'!$N$43="Mayor"),CONCATENATE("R",'Mapa final'!$A$43),"")</f>
        <v/>
      </c>
      <c r="AE34" s="179"/>
      <c r="AF34" s="174" t="str">
        <f>IF(AND('Mapa final'!$J$49="Baja",'Mapa final'!$N$49="Mayor"),CONCATENATE("R",'Mapa final'!$A$49),"")</f>
        <v/>
      </c>
      <c r="AG34" s="175"/>
      <c r="AH34" s="178" t="str">
        <f>IF(AND('Mapa final'!$J$37="Baja",'Mapa final'!$N$37="Catastrófico"),CONCATENATE("R",'Mapa final'!$A$37),"")</f>
        <v/>
      </c>
      <c r="AI34" s="179"/>
      <c r="AJ34" s="182" t="str">
        <f>IF(AND('Mapa final'!$J$43="Baja",'Mapa final'!$N$43="Catastrófico"),CONCATENATE("R",'Mapa final'!$A$43),"")</f>
        <v/>
      </c>
      <c r="AK34" s="179"/>
      <c r="AL34" s="182" t="str">
        <f>IF(AND('Mapa final'!$J$49="Baja",'Mapa final'!$N$49="Catastrófico"),CONCATENATE("R",'Mapa final'!$A$49),"")</f>
        <v/>
      </c>
      <c r="AM34" s="175"/>
      <c r="AN34" s="1"/>
      <c r="AO34" s="202"/>
      <c r="AP34" s="120"/>
      <c r="AQ34" s="120"/>
      <c r="AR34" s="120"/>
      <c r="AS34" s="120"/>
      <c r="AT34" s="203"/>
      <c r="AU34" s="1"/>
      <c r="AV34" s="1"/>
      <c r="AW34" s="1"/>
      <c r="AX34" s="1"/>
      <c r="AY34" s="1"/>
      <c r="AZ34" s="1"/>
      <c r="BA34" s="1"/>
      <c r="BB34" s="1"/>
      <c r="BC34" s="1"/>
      <c r="BD34" s="1"/>
      <c r="BE34" s="1"/>
      <c r="BF34" s="1"/>
      <c r="BG34" s="1"/>
      <c r="BH34" s="1"/>
      <c r="BI34" s="1"/>
    </row>
    <row r="35" spans="1:61" ht="14.25" customHeight="1">
      <c r="A35" s="1"/>
      <c r="B35" s="219"/>
      <c r="C35" s="120"/>
      <c r="D35" s="121"/>
      <c r="E35" s="132"/>
      <c r="F35" s="120"/>
      <c r="G35" s="120"/>
      <c r="H35" s="120"/>
      <c r="I35" s="120"/>
      <c r="J35" s="180"/>
      <c r="K35" s="181"/>
      <c r="L35" s="176"/>
      <c r="M35" s="181"/>
      <c r="N35" s="176"/>
      <c r="O35" s="177"/>
      <c r="P35" s="176"/>
      <c r="Q35" s="181"/>
      <c r="R35" s="176"/>
      <c r="S35" s="181"/>
      <c r="T35" s="176"/>
      <c r="U35" s="177"/>
      <c r="V35" s="180"/>
      <c r="W35" s="181"/>
      <c r="X35" s="176"/>
      <c r="Y35" s="181"/>
      <c r="Z35" s="176"/>
      <c r="AA35" s="177"/>
      <c r="AB35" s="180"/>
      <c r="AC35" s="181"/>
      <c r="AD35" s="176"/>
      <c r="AE35" s="181"/>
      <c r="AF35" s="176"/>
      <c r="AG35" s="177"/>
      <c r="AH35" s="180"/>
      <c r="AI35" s="181"/>
      <c r="AJ35" s="176"/>
      <c r="AK35" s="181"/>
      <c r="AL35" s="176"/>
      <c r="AM35" s="177"/>
      <c r="AN35" s="1"/>
      <c r="AO35" s="202"/>
      <c r="AP35" s="120"/>
      <c r="AQ35" s="120"/>
      <c r="AR35" s="120"/>
      <c r="AS35" s="120"/>
      <c r="AT35" s="203"/>
      <c r="AU35" s="1"/>
      <c r="AV35" s="1"/>
      <c r="AW35" s="1"/>
      <c r="AX35" s="1"/>
      <c r="AY35" s="1"/>
      <c r="AZ35" s="1"/>
      <c r="BA35" s="1"/>
      <c r="BB35" s="1"/>
      <c r="BC35" s="1"/>
      <c r="BD35" s="1"/>
      <c r="BE35" s="1"/>
      <c r="BF35" s="1"/>
      <c r="BG35" s="1"/>
      <c r="BH35" s="1"/>
      <c r="BI35" s="1"/>
    </row>
    <row r="36" spans="1:61" ht="14.25" customHeight="1">
      <c r="A36" s="1"/>
      <c r="B36" s="219"/>
      <c r="C36" s="120"/>
      <c r="D36" s="121"/>
      <c r="E36" s="132"/>
      <c r="F36" s="120"/>
      <c r="G36" s="120"/>
      <c r="H36" s="120"/>
      <c r="I36" s="120"/>
      <c r="J36" s="214" t="str">
        <f>IF(AND('Mapa final'!$J$55="Baja",'Mapa final'!$N$55="Leve"),CONCATENATE("R",'Mapa final'!$A$55),"")</f>
        <v/>
      </c>
      <c r="K36" s="179"/>
      <c r="L36" s="196" t="str">
        <f>IF(AND('Mapa final'!$J$61="Baja",'Mapa final'!$N$61="Leve"),CONCATENATE("R",'Mapa final'!$A$61),"")</f>
        <v/>
      </c>
      <c r="M36" s="179"/>
      <c r="N36" s="196" t="str">
        <f>IF(AND('Mapa final'!$J$67="Baja",'Mapa final'!$N$67="Leve"),CONCATENATE("R",'Mapa final'!$A$67),"")</f>
        <v/>
      </c>
      <c r="O36" s="175"/>
      <c r="P36" s="197" t="str">
        <f>IF(AND('Mapa final'!$J$55="Baja",'Mapa final'!$N$55="Menor"),CONCATENATE("R",'Mapa final'!$A$55),"")</f>
        <v/>
      </c>
      <c r="Q36" s="179"/>
      <c r="R36" s="197" t="str">
        <f>IF(AND('Mapa final'!$J$61="Baja",'Mapa final'!$N$61="Menor"),CONCATENATE("R",'Mapa final'!$A$61),"")</f>
        <v/>
      </c>
      <c r="S36" s="179"/>
      <c r="T36" s="197" t="str">
        <f>IF(AND('Mapa final'!$J$67="Baja",'Mapa final'!$N$67="Menor"),CONCATENATE("R",'Mapa final'!$A$67),"")</f>
        <v/>
      </c>
      <c r="U36" s="175"/>
      <c r="V36" s="198" t="str">
        <f>IF(AND('Mapa final'!$J$55="Baja",'Mapa final'!$N$55="Moderado"),CONCATENATE("R",'Mapa final'!$A$55),"")</f>
        <v/>
      </c>
      <c r="W36" s="179"/>
      <c r="X36" s="197" t="str">
        <f>IF(AND('Mapa final'!$J$61="Baja",'Mapa final'!$N$61="Moderado"),CONCATENATE("R",'Mapa final'!$A$61),"")</f>
        <v/>
      </c>
      <c r="Y36" s="179"/>
      <c r="Z36" s="197" t="str">
        <f>IF(AND('Mapa final'!$J$67="Baja",'Mapa final'!$N$67="Moderado"),CONCATENATE("R",'Mapa final'!$A$67),"")</f>
        <v/>
      </c>
      <c r="AA36" s="175"/>
      <c r="AB36" s="186" t="str">
        <f>IF(AND('Mapa final'!$J$55="Baja",'Mapa final'!$N$55="Mayor"),CONCATENATE("R",'Mapa final'!$A$55),"")</f>
        <v/>
      </c>
      <c r="AC36" s="179"/>
      <c r="AD36" s="174" t="str">
        <f>IF(AND('Mapa final'!$J$61="Baja",'Mapa final'!$N$61="Mayor"),CONCATENATE("R",'Mapa final'!$A$61),"")</f>
        <v/>
      </c>
      <c r="AE36" s="179"/>
      <c r="AF36" s="174" t="str">
        <f>IF(AND('Mapa final'!$J$67="Baja",'Mapa final'!$N$67="Mayor"),CONCATENATE("R",'Mapa final'!$A$67),"")</f>
        <v/>
      </c>
      <c r="AG36" s="175"/>
      <c r="AH36" s="178" t="str">
        <f>IF(AND('Mapa final'!$J$55="Baja",'Mapa final'!$N$55="Catastrófico"),CONCATENATE("R",'Mapa final'!$A$55),"")</f>
        <v/>
      </c>
      <c r="AI36" s="179"/>
      <c r="AJ36" s="182" t="str">
        <f>IF(AND('Mapa final'!$J$61="Baja",'Mapa final'!$N$61="Catastrófico"),CONCATENATE("R",'Mapa final'!$A$61),"")</f>
        <v/>
      </c>
      <c r="AK36" s="179"/>
      <c r="AL36" s="182" t="str">
        <f>IF(AND('Mapa final'!$J$67="Baja",'Mapa final'!$N$67="Catastrófico"),CONCATENATE("R",'Mapa final'!$A$67),"")</f>
        <v/>
      </c>
      <c r="AM36" s="175"/>
      <c r="AN36" s="1"/>
      <c r="AO36" s="202"/>
      <c r="AP36" s="120"/>
      <c r="AQ36" s="120"/>
      <c r="AR36" s="120"/>
      <c r="AS36" s="120"/>
      <c r="AT36" s="203"/>
      <c r="AU36" s="1"/>
      <c r="AV36" s="1"/>
      <c r="AW36" s="1"/>
      <c r="AX36" s="1"/>
      <c r="AY36" s="1"/>
      <c r="AZ36" s="1"/>
      <c r="BA36" s="1"/>
      <c r="BB36" s="1"/>
      <c r="BC36" s="1"/>
      <c r="BD36" s="1"/>
      <c r="BE36" s="1"/>
      <c r="BF36" s="1"/>
      <c r="BG36" s="1"/>
      <c r="BH36" s="1"/>
      <c r="BI36" s="1"/>
    </row>
    <row r="37" spans="1:61" ht="14.25" customHeight="1">
      <c r="A37" s="1"/>
      <c r="B37" s="219"/>
      <c r="C37" s="120"/>
      <c r="D37" s="121"/>
      <c r="E37" s="188"/>
      <c r="F37" s="212"/>
      <c r="G37" s="212"/>
      <c r="H37" s="212"/>
      <c r="I37" s="212"/>
      <c r="J37" s="188"/>
      <c r="K37" s="189"/>
      <c r="L37" s="190"/>
      <c r="M37" s="189"/>
      <c r="N37" s="190"/>
      <c r="O37" s="191"/>
      <c r="P37" s="190"/>
      <c r="Q37" s="189"/>
      <c r="R37" s="190"/>
      <c r="S37" s="189"/>
      <c r="T37" s="190"/>
      <c r="U37" s="191"/>
      <c r="V37" s="188"/>
      <c r="W37" s="189"/>
      <c r="X37" s="190"/>
      <c r="Y37" s="189"/>
      <c r="Z37" s="190"/>
      <c r="AA37" s="191"/>
      <c r="AB37" s="188"/>
      <c r="AC37" s="189"/>
      <c r="AD37" s="190"/>
      <c r="AE37" s="189"/>
      <c r="AF37" s="190"/>
      <c r="AG37" s="191"/>
      <c r="AH37" s="188"/>
      <c r="AI37" s="189"/>
      <c r="AJ37" s="190"/>
      <c r="AK37" s="189"/>
      <c r="AL37" s="190"/>
      <c r="AM37" s="191"/>
      <c r="AN37" s="1"/>
      <c r="AO37" s="204"/>
      <c r="AP37" s="205"/>
      <c r="AQ37" s="205"/>
      <c r="AR37" s="205"/>
      <c r="AS37" s="205"/>
      <c r="AT37" s="206"/>
      <c r="AU37" s="1"/>
      <c r="AV37" s="1"/>
      <c r="AW37" s="1"/>
      <c r="AX37" s="1"/>
      <c r="AY37" s="1"/>
      <c r="AZ37" s="1"/>
      <c r="BA37" s="1"/>
      <c r="BB37" s="1"/>
      <c r="BC37" s="1"/>
      <c r="BD37" s="1"/>
      <c r="BE37" s="1"/>
      <c r="BF37" s="1"/>
      <c r="BG37" s="1"/>
      <c r="BH37" s="1"/>
      <c r="BI37" s="1"/>
    </row>
    <row r="38" spans="1:61" ht="14.25" customHeight="1">
      <c r="A38" s="1"/>
      <c r="B38" s="219"/>
      <c r="C38" s="120"/>
      <c r="D38" s="121"/>
      <c r="E38" s="210" t="s">
        <v>183</v>
      </c>
      <c r="F38" s="211"/>
      <c r="G38" s="211"/>
      <c r="H38" s="211"/>
      <c r="I38" s="193"/>
      <c r="J38" s="213" t="str">
        <f ca="1">IF(AND('Mapa final'!$J$7="Muy Baja",'Mapa final'!$N$7="Leve"),CONCATENATE("R",'Mapa final'!$A$7),"")</f>
        <v/>
      </c>
      <c r="K38" s="184"/>
      <c r="L38" s="215" t="str">
        <f ca="1">IF(AND('Mapa final'!$J$11="Muy Baja",'Mapa final'!$N$11="Leve"),CONCATENATE("R",'Mapa final'!$A$11),"")</f>
        <v/>
      </c>
      <c r="M38" s="184"/>
      <c r="N38" s="215" t="str">
        <f>IF(AND('Mapa final'!$J$13="Muy Baja",'Mapa final'!$N$13="Leve"),CONCATENATE("R",'Mapa final'!$A$13),"")</f>
        <v/>
      </c>
      <c r="O38" s="193"/>
      <c r="P38" s="213" t="str">
        <f ca="1">IF(AND('Mapa final'!$J$7="Muy Baja",'Mapa final'!$N$7="Menor"),CONCATENATE("R",'Mapa final'!$A$7),"")</f>
        <v/>
      </c>
      <c r="Q38" s="184"/>
      <c r="R38" s="215" t="str">
        <f ca="1">IF(AND('Mapa final'!$J$11="Muy Baja",'Mapa final'!$N$11="Menor"),CONCATENATE("R",'Mapa final'!$A$11),"")</f>
        <v/>
      </c>
      <c r="S38" s="184"/>
      <c r="T38" s="215" t="str">
        <f>IF(AND('Mapa final'!$J$13="Muy Baja",'Mapa final'!$N$13="Menor"),CONCATENATE("R",'Mapa final'!$A$13),"")</f>
        <v/>
      </c>
      <c r="U38" s="193"/>
      <c r="V38" s="194" t="str">
        <f ca="1">IF(AND('Mapa final'!$J$7="Muy Baja",'Mapa final'!$N$7="Moderado"),CONCATENATE("R",'Mapa final'!$A$7),"")</f>
        <v/>
      </c>
      <c r="W38" s="184"/>
      <c r="X38" s="192" t="str">
        <f ca="1">IF(AND('Mapa final'!$J$11="Muy Baja",'Mapa final'!$N$11="Moderado"),CONCATENATE("R",'Mapa final'!$A$11),"")</f>
        <v/>
      </c>
      <c r="Y38" s="184"/>
      <c r="Z38" s="192" t="str">
        <f>IF(AND('Mapa final'!$J$13="Muy Baja",'Mapa final'!$N$13="Moderado"),CONCATENATE("R",'Mapa final'!$A$13),"")</f>
        <v/>
      </c>
      <c r="AA38" s="193"/>
      <c r="AB38" s="183" t="str">
        <f ca="1">IF(AND('Mapa final'!$J$7="Muy Baja",'Mapa final'!$N$7="Mayor"),CONCATENATE("R",'Mapa final'!$A$7),"")</f>
        <v/>
      </c>
      <c r="AC38" s="184"/>
      <c r="AD38" s="185" t="str">
        <f ca="1">IF(AND('Mapa final'!$J$11="Muy Baja",'Mapa final'!$N$11="Mayor"),CONCATENATE("R",'Mapa final'!$A$11),"")</f>
        <v/>
      </c>
      <c r="AE38" s="184"/>
      <c r="AF38" s="185" t="str">
        <f>IF(AND('Mapa final'!$J$13="Muy Baja",'Mapa final'!$N$13="Mayor"),CONCATENATE("R",'Mapa final'!$A$13),"")</f>
        <v/>
      </c>
      <c r="AG38" s="193"/>
      <c r="AH38" s="195" t="str">
        <f ca="1">IF(AND('Mapa final'!$J$7="Muy Baja",'Mapa final'!$N$7="Catastrófico"),CONCATENATE("R",'Mapa final'!$A$7),"")</f>
        <v/>
      </c>
      <c r="AI38" s="184"/>
      <c r="AJ38" s="187" t="str">
        <f ca="1">IF(AND('Mapa final'!$J$11="Muy Baja",'Mapa final'!$N$11="Catastrófico"),CONCATENATE("R",'Mapa final'!$A$11),"")</f>
        <v/>
      </c>
      <c r="AK38" s="184"/>
      <c r="AL38" s="187" t="str">
        <f>IF(AND('Mapa final'!$J$13="Muy Baja",'Mapa final'!$N$13="Catastrófico"),CONCATENATE("R",'Mapa final'!$A$13),"")</f>
        <v/>
      </c>
      <c r="AM38" s="193"/>
      <c r="AN38" s="1"/>
      <c r="AO38" s="1"/>
      <c r="AP38" s="1"/>
      <c r="AQ38" s="1"/>
      <c r="AR38" s="1"/>
      <c r="AS38" s="1"/>
      <c r="AT38" s="1"/>
      <c r="AU38" s="1"/>
      <c r="AV38" s="1"/>
      <c r="AW38" s="1"/>
      <c r="AX38" s="1"/>
      <c r="AY38" s="1"/>
      <c r="AZ38" s="1"/>
      <c r="BA38" s="1"/>
      <c r="BB38" s="1"/>
      <c r="BC38" s="1"/>
      <c r="BD38" s="1"/>
      <c r="BE38" s="1"/>
      <c r="BF38" s="1"/>
      <c r="BG38" s="1"/>
      <c r="BH38" s="1"/>
      <c r="BI38" s="1"/>
    </row>
    <row r="39" spans="1:61" ht="14.25" customHeight="1">
      <c r="A39" s="1"/>
      <c r="B39" s="219"/>
      <c r="C39" s="120"/>
      <c r="D39" s="121"/>
      <c r="E39" s="132"/>
      <c r="F39" s="120"/>
      <c r="G39" s="120"/>
      <c r="H39" s="120"/>
      <c r="I39" s="121"/>
      <c r="J39" s="180"/>
      <c r="K39" s="181"/>
      <c r="L39" s="176"/>
      <c r="M39" s="181"/>
      <c r="N39" s="176"/>
      <c r="O39" s="177"/>
      <c r="P39" s="180"/>
      <c r="Q39" s="181"/>
      <c r="R39" s="176"/>
      <c r="S39" s="181"/>
      <c r="T39" s="176"/>
      <c r="U39" s="177"/>
      <c r="V39" s="180"/>
      <c r="W39" s="181"/>
      <c r="X39" s="176"/>
      <c r="Y39" s="181"/>
      <c r="Z39" s="176"/>
      <c r="AA39" s="177"/>
      <c r="AB39" s="180"/>
      <c r="AC39" s="181"/>
      <c r="AD39" s="176"/>
      <c r="AE39" s="181"/>
      <c r="AF39" s="176"/>
      <c r="AG39" s="177"/>
      <c r="AH39" s="180"/>
      <c r="AI39" s="181"/>
      <c r="AJ39" s="176"/>
      <c r="AK39" s="181"/>
      <c r="AL39" s="176"/>
      <c r="AM39" s="177"/>
      <c r="AN39" s="1"/>
      <c r="AO39" s="1"/>
      <c r="AP39" s="1"/>
      <c r="AQ39" s="1"/>
      <c r="AR39" s="1"/>
      <c r="AS39" s="1"/>
      <c r="AT39" s="1"/>
      <c r="AU39" s="1"/>
      <c r="AV39" s="1"/>
      <c r="AW39" s="1"/>
      <c r="AX39" s="1"/>
      <c r="AY39" s="1"/>
      <c r="AZ39" s="1"/>
      <c r="BA39" s="1"/>
      <c r="BB39" s="1"/>
      <c r="BC39" s="1"/>
      <c r="BD39" s="1"/>
      <c r="BE39" s="1"/>
      <c r="BF39" s="1"/>
      <c r="BG39" s="1"/>
      <c r="BH39" s="1"/>
      <c r="BI39" s="1"/>
    </row>
    <row r="40" spans="1:61" ht="14.25" customHeight="1">
      <c r="A40" s="1"/>
      <c r="B40" s="219"/>
      <c r="C40" s="120"/>
      <c r="D40" s="121"/>
      <c r="E40" s="132"/>
      <c r="F40" s="120"/>
      <c r="G40" s="120"/>
      <c r="H40" s="120"/>
      <c r="I40" s="121"/>
      <c r="J40" s="214" t="str">
        <f>IF(AND('Mapa final'!$J$19="Muy Baja",'Mapa final'!$N$19="Leve"),CONCATENATE("R",'Mapa final'!$A$19),"")</f>
        <v/>
      </c>
      <c r="K40" s="179"/>
      <c r="L40" s="196" t="str">
        <f>IF(AND('Mapa final'!$J$25="Muy Baja",'Mapa final'!$N$25="Leve"),CONCATENATE("R",'Mapa final'!$A$25),"")</f>
        <v/>
      </c>
      <c r="M40" s="179"/>
      <c r="N40" s="196" t="str">
        <f>IF(AND('Mapa final'!$J$31="Muy Baja",'Mapa final'!$N$31="Leve"),CONCATENATE("R",'Mapa final'!$A$31),"")</f>
        <v/>
      </c>
      <c r="O40" s="175"/>
      <c r="P40" s="214" t="str">
        <f>IF(AND('Mapa final'!$J$19="Muy Baja",'Mapa final'!$N$19="Menor"),CONCATENATE("R",'Mapa final'!$A$19),"")</f>
        <v/>
      </c>
      <c r="Q40" s="179"/>
      <c r="R40" s="196" t="str">
        <f>IF(AND('Mapa final'!$J$25="Muy Baja",'Mapa final'!$N$25="Menor"),CONCATENATE("R",'Mapa final'!$A$25),"")</f>
        <v/>
      </c>
      <c r="S40" s="179"/>
      <c r="T40" s="196" t="str">
        <f>IF(AND('Mapa final'!$J$31="Muy Baja",'Mapa final'!$N$31="Menor"),CONCATENATE("R",'Mapa final'!$A$31),"")</f>
        <v/>
      </c>
      <c r="U40" s="175"/>
      <c r="V40" s="198" t="str">
        <f>IF(AND('Mapa final'!$J$19="Muy Baja",'Mapa final'!$N$19="Moderado"),CONCATENATE("R",'Mapa final'!$A$19),"")</f>
        <v/>
      </c>
      <c r="W40" s="179"/>
      <c r="X40" s="197" t="str">
        <f>IF(AND('Mapa final'!$J$25="Muy Baja",'Mapa final'!$N$25="Moderado"),CONCATENATE("R",'Mapa final'!$A$25),"")</f>
        <v/>
      </c>
      <c r="Y40" s="179"/>
      <c r="Z40" s="197" t="str">
        <f>IF(AND('Mapa final'!$J$31="Muy Baja",'Mapa final'!$N$31="Moderado"),CONCATENATE("R",'Mapa final'!$A$31),"")</f>
        <v/>
      </c>
      <c r="AA40" s="175"/>
      <c r="AB40" s="186" t="str">
        <f>IF(AND('Mapa final'!$J$19="Muy Baja",'Mapa final'!$N$19="Mayor"),CONCATENATE("R",'Mapa final'!$A$19),"")</f>
        <v/>
      </c>
      <c r="AC40" s="179"/>
      <c r="AD40" s="174" t="str">
        <f>IF(AND('Mapa final'!$J$25="Muy Baja",'Mapa final'!$N$25="Mayor"),CONCATENATE("R",'Mapa final'!$A$25),"")</f>
        <v/>
      </c>
      <c r="AE40" s="179"/>
      <c r="AF40" s="174" t="str">
        <f>IF(AND('Mapa final'!$J$31="Muy Baja",'Mapa final'!$N$31="Mayor"),CONCATENATE("R",'Mapa final'!$A$31),"")</f>
        <v/>
      </c>
      <c r="AG40" s="175"/>
      <c r="AH40" s="178" t="str">
        <f>IF(AND('Mapa final'!$J$19="Muy Baja",'Mapa final'!$N$19="Catastrófico"),CONCATENATE("R",'Mapa final'!$A$19),"")</f>
        <v/>
      </c>
      <c r="AI40" s="179"/>
      <c r="AJ40" s="182" t="str">
        <f>IF(AND('Mapa final'!$J$25="Muy Baja",'Mapa final'!$N$25="Catastrófico"),CONCATENATE("R",'Mapa final'!$A$25),"")</f>
        <v/>
      </c>
      <c r="AK40" s="179"/>
      <c r="AL40" s="182" t="str">
        <f>IF(AND('Mapa final'!$J$31="Muy Baja",'Mapa final'!$N$31="Catastrófico"),CONCATENATE("R",'Mapa final'!$A$31),"")</f>
        <v/>
      </c>
      <c r="AM40" s="175"/>
      <c r="AN40" s="1"/>
      <c r="AO40" s="1"/>
      <c r="AP40" s="1"/>
      <c r="AQ40" s="1"/>
      <c r="AR40" s="1"/>
      <c r="AS40" s="1"/>
      <c r="AT40" s="1"/>
      <c r="AU40" s="1"/>
      <c r="AV40" s="1"/>
      <c r="AW40" s="1"/>
      <c r="AX40" s="1"/>
      <c r="AY40" s="1"/>
      <c r="AZ40" s="1"/>
      <c r="BA40" s="1"/>
      <c r="BB40" s="1"/>
      <c r="BC40" s="1"/>
      <c r="BD40" s="1"/>
      <c r="BE40" s="1"/>
      <c r="BF40" s="1"/>
      <c r="BG40" s="1"/>
      <c r="BH40" s="1"/>
      <c r="BI40" s="1"/>
    </row>
    <row r="41" spans="1:61" ht="14.25" customHeight="1">
      <c r="A41" s="1"/>
      <c r="B41" s="219"/>
      <c r="C41" s="120"/>
      <c r="D41" s="121"/>
      <c r="E41" s="132"/>
      <c r="F41" s="120"/>
      <c r="G41" s="120"/>
      <c r="H41" s="120"/>
      <c r="I41" s="121"/>
      <c r="J41" s="180"/>
      <c r="K41" s="181"/>
      <c r="L41" s="176"/>
      <c r="M41" s="181"/>
      <c r="N41" s="176"/>
      <c r="O41" s="177"/>
      <c r="P41" s="180"/>
      <c r="Q41" s="181"/>
      <c r="R41" s="176"/>
      <c r="S41" s="181"/>
      <c r="T41" s="176"/>
      <c r="U41" s="177"/>
      <c r="V41" s="180"/>
      <c r="W41" s="181"/>
      <c r="X41" s="176"/>
      <c r="Y41" s="181"/>
      <c r="Z41" s="176"/>
      <c r="AA41" s="177"/>
      <c r="AB41" s="180"/>
      <c r="AC41" s="181"/>
      <c r="AD41" s="176"/>
      <c r="AE41" s="181"/>
      <c r="AF41" s="176"/>
      <c r="AG41" s="177"/>
      <c r="AH41" s="180"/>
      <c r="AI41" s="181"/>
      <c r="AJ41" s="176"/>
      <c r="AK41" s="181"/>
      <c r="AL41" s="176"/>
      <c r="AM41" s="177"/>
      <c r="AN41" s="1"/>
      <c r="AO41" s="1"/>
      <c r="AP41" s="1"/>
      <c r="AQ41" s="1"/>
      <c r="AR41" s="1"/>
      <c r="AS41" s="1"/>
      <c r="AT41" s="1"/>
      <c r="AU41" s="1"/>
      <c r="AV41" s="1"/>
      <c r="AW41" s="1"/>
      <c r="AX41" s="1"/>
      <c r="AY41" s="1"/>
      <c r="AZ41" s="1"/>
      <c r="BA41" s="1"/>
      <c r="BB41" s="1"/>
      <c r="BC41" s="1"/>
      <c r="BD41" s="1"/>
      <c r="BE41" s="1"/>
      <c r="BF41" s="1"/>
      <c r="BG41" s="1"/>
      <c r="BH41" s="1"/>
      <c r="BI41" s="1"/>
    </row>
    <row r="42" spans="1:61" ht="14.25" customHeight="1">
      <c r="A42" s="1"/>
      <c r="B42" s="219"/>
      <c r="C42" s="120"/>
      <c r="D42" s="121"/>
      <c r="E42" s="132"/>
      <c r="F42" s="120"/>
      <c r="G42" s="120"/>
      <c r="H42" s="120"/>
      <c r="I42" s="121"/>
      <c r="J42" s="214" t="str">
        <f>IF(AND('Mapa final'!$J$37="Muy Baja",'Mapa final'!$N$37="Leve"),CONCATENATE("R",'Mapa final'!$A$37),"")</f>
        <v/>
      </c>
      <c r="K42" s="179"/>
      <c r="L42" s="196" t="str">
        <f>IF(AND('Mapa final'!$J$43="Muy Baja",'Mapa final'!$N$43="Leve"),CONCATENATE("R",'Mapa final'!$A$43),"")</f>
        <v/>
      </c>
      <c r="M42" s="179"/>
      <c r="N42" s="196" t="str">
        <f>IF(AND('Mapa final'!$J$49="Muy Baja",'Mapa final'!$N$49="Leve"),CONCATENATE("R",'Mapa final'!$A$49),"")</f>
        <v/>
      </c>
      <c r="O42" s="175"/>
      <c r="P42" s="214" t="str">
        <f>IF(AND('Mapa final'!$J$37="Muy Baja",'Mapa final'!$N$37="Menor"),CONCATENATE("R",'Mapa final'!$A$37),"")</f>
        <v/>
      </c>
      <c r="Q42" s="179"/>
      <c r="R42" s="196" t="str">
        <f>IF(AND('Mapa final'!$J$43="Muy Baja",'Mapa final'!$N$43="Menor"),CONCATENATE("R",'Mapa final'!$A$43),"")</f>
        <v/>
      </c>
      <c r="S42" s="179"/>
      <c r="T42" s="196" t="str">
        <f>IF(AND('Mapa final'!$J$49="Muy Baja",'Mapa final'!$N$49="Menor"),CONCATENATE("R",'Mapa final'!$A$49),"")</f>
        <v/>
      </c>
      <c r="U42" s="175"/>
      <c r="V42" s="198" t="str">
        <f>IF(AND('Mapa final'!$J$37="Muy Baja",'Mapa final'!$N$37="Moderado"),CONCATENATE("R",'Mapa final'!$A$37),"")</f>
        <v/>
      </c>
      <c r="W42" s="179"/>
      <c r="X42" s="197" t="str">
        <f>IF(AND('Mapa final'!$J$43="Muy Baja",'Mapa final'!$N$43="Moderado"),CONCATENATE("R",'Mapa final'!$A$43),"")</f>
        <v/>
      </c>
      <c r="Y42" s="179"/>
      <c r="Z42" s="197" t="str">
        <f>IF(AND('Mapa final'!$J$49="Muy Baja",'Mapa final'!$N$49="Moderado"),CONCATENATE("R",'Mapa final'!$A$49),"")</f>
        <v/>
      </c>
      <c r="AA42" s="175"/>
      <c r="AB42" s="186" t="str">
        <f>IF(AND('Mapa final'!$J$37="Muy Baja",'Mapa final'!$N$37="Mayor"),CONCATENATE("R",'Mapa final'!$A$37),"")</f>
        <v/>
      </c>
      <c r="AC42" s="179"/>
      <c r="AD42" s="174" t="str">
        <f>IF(AND('Mapa final'!$J$43="Muy Baja",'Mapa final'!$N$43="Mayor"),CONCATENATE("R",'Mapa final'!$A$43),"")</f>
        <v/>
      </c>
      <c r="AE42" s="179"/>
      <c r="AF42" s="174" t="str">
        <f>IF(AND('Mapa final'!$J$49="Muy Baja",'Mapa final'!$N$49="Mayor"),CONCATENATE("R",'Mapa final'!$A$49),"")</f>
        <v/>
      </c>
      <c r="AG42" s="175"/>
      <c r="AH42" s="178" t="str">
        <f>IF(AND('Mapa final'!$J$37="Muy Baja",'Mapa final'!$N$37="Catastrófico"),CONCATENATE("R",'Mapa final'!$A$37),"")</f>
        <v/>
      </c>
      <c r="AI42" s="179"/>
      <c r="AJ42" s="182" t="str">
        <f>IF(AND('Mapa final'!$J$43="Muy Baja",'Mapa final'!$N$43="Catastrófico"),CONCATENATE("R",'Mapa final'!$A$43),"")</f>
        <v/>
      </c>
      <c r="AK42" s="179"/>
      <c r="AL42" s="182" t="str">
        <f>IF(AND('Mapa final'!$J$49="Muy Baja",'Mapa final'!$N$49="Catastrófico"),CONCATENATE("R",'Mapa final'!$A$49),"")</f>
        <v/>
      </c>
      <c r="AM42" s="175"/>
      <c r="AN42" s="1"/>
      <c r="AO42" s="1"/>
      <c r="AP42" s="1"/>
      <c r="AQ42" s="1"/>
      <c r="AR42" s="1"/>
      <c r="AS42" s="1"/>
      <c r="AT42" s="1"/>
      <c r="AU42" s="1"/>
      <c r="AV42" s="1"/>
      <c r="AW42" s="1"/>
      <c r="AX42" s="1"/>
      <c r="AY42" s="1"/>
      <c r="AZ42" s="1"/>
      <c r="BA42" s="1"/>
      <c r="BB42" s="1"/>
      <c r="BC42" s="1"/>
      <c r="BD42" s="1"/>
      <c r="BE42" s="1"/>
      <c r="BF42" s="1"/>
      <c r="BG42" s="1"/>
      <c r="BH42" s="1"/>
      <c r="BI42" s="1"/>
    </row>
    <row r="43" spans="1:61" ht="14.25" customHeight="1">
      <c r="A43" s="1"/>
      <c r="B43" s="219"/>
      <c r="C43" s="120"/>
      <c r="D43" s="121"/>
      <c r="E43" s="132"/>
      <c r="F43" s="120"/>
      <c r="G43" s="120"/>
      <c r="H43" s="120"/>
      <c r="I43" s="121"/>
      <c r="J43" s="180"/>
      <c r="K43" s="181"/>
      <c r="L43" s="176"/>
      <c r="M43" s="181"/>
      <c r="N43" s="176"/>
      <c r="O43" s="177"/>
      <c r="P43" s="180"/>
      <c r="Q43" s="181"/>
      <c r="R43" s="176"/>
      <c r="S43" s="181"/>
      <c r="T43" s="176"/>
      <c r="U43" s="177"/>
      <c r="V43" s="180"/>
      <c r="W43" s="181"/>
      <c r="X43" s="176"/>
      <c r="Y43" s="181"/>
      <c r="Z43" s="176"/>
      <c r="AA43" s="177"/>
      <c r="AB43" s="180"/>
      <c r="AC43" s="181"/>
      <c r="AD43" s="176"/>
      <c r="AE43" s="181"/>
      <c r="AF43" s="176"/>
      <c r="AG43" s="177"/>
      <c r="AH43" s="180"/>
      <c r="AI43" s="181"/>
      <c r="AJ43" s="176"/>
      <c r="AK43" s="181"/>
      <c r="AL43" s="176"/>
      <c r="AM43" s="177"/>
      <c r="AN43" s="1"/>
      <c r="AO43" s="1"/>
      <c r="AP43" s="1"/>
      <c r="AQ43" s="1"/>
      <c r="AR43" s="1"/>
      <c r="AS43" s="1"/>
      <c r="AT43" s="1"/>
      <c r="AU43" s="1"/>
      <c r="AV43" s="1"/>
      <c r="AW43" s="1"/>
      <c r="AX43" s="1"/>
      <c r="AY43" s="1"/>
      <c r="AZ43" s="1"/>
      <c r="BA43" s="1"/>
      <c r="BB43" s="1"/>
      <c r="BC43" s="1"/>
      <c r="BD43" s="1"/>
      <c r="BE43" s="1"/>
      <c r="BF43" s="1"/>
      <c r="BG43" s="1"/>
      <c r="BH43" s="1"/>
      <c r="BI43" s="1"/>
    </row>
    <row r="44" spans="1:61" ht="14.25" customHeight="1">
      <c r="A44" s="1"/>
      <c r="B44" s="219"/>
      <c r="C44" s="120"/>
      <c r="D44" s="121"/>
      <c r="E44" s="132"/>
      <c r="F44" s="120"/>
      <c r="G44" s="120"/>
      <c r="H44" s="120"/>
      <c r="I44" s="121"/>
      <c r="J44" s="214" t="str">
        <f>IF(AND('Mapa final'!$J$55="Muy Baja",'Mapa final'!$N$55="Leve"),CONCATENATE("R",'Mapa final'!$A$55),"")</f>
        <v/>
      </c>
      <c r="K44" s="179"/>
      <c r="L44" s="196" t="str">
        <f>IF(AND('Mapa final'!$J$61="Muy Baja",'Mapa final'!$N$61="Leve"),CONCATENATE("R",'Mapa final'!$A$61),"")</f>
        <v/>
      </c>
      <c r="M44" s="179"/>
      <c r="N44" s="196" t="str">
        <f>IF(AND('Mapa final'!$J$67="Muy Baja",'Mapa final'!$N$67="Leve"),CONCATENATE("R",'Mapa final'!$A$67),"")</f>
        <v/>
      </c>
      <c r="O44" s="175"/>
      <c r="P44" s="214" t="str">
        <f>IF(AND('Mapa final'!$J$55="Muy Baja",'Mapa final'!$N$55="Menor"),CONCATENATE("R",'Mapa final'!$A$55),"")</f>
        <v/>
      </c>
      <c r="Q44" s="179"/>
      <c r="R44" s="196" t="str">
        <f>IF(AND('Mapa final'!$J$61="Muy Baja",'Mapa final'!$N$61="Menor"),CONCATENATE("R",'Mapa final'!$A$61),"")</f>
        <v/>
      </c>
      <c r="S44" s="179"/>
      <c r="T44" s="196" t="str">
        <f>IF(AND('Mapa final'!$J$67="Muy Baja",'Mapa final'!$N$67="Menor"),CONCATENATE("R",'Mapa final'!$A$67),"")</f>
        <v/>
      </c>
      <c r="U44" s="175"/>
      <c r="V44" s="198" t="str">
        <f>IF(AND('Mapa final'!$J$55="Muy Baja",'Mapa final'!$N$55="Moderado"),CONCATENATE("R",'Mapa final'!$A$55),"")</f>
        <v/>
      </c>
      <c r="W44" s="179"/>
      <c r="X44" s="197" t="str">
        <f>IF(AND('Mapa final'!$J$61="Muy Baja",'Mapa final'!$N$61="Moderado"),CONCATENATE("R",'Mapa final'!$A$61),"")</f>
        <v/>
      </c>
      <c r="Y44" s="179"/>
      <c r="Z44" s="197" t="str">
        <f>IF(AND('Mapa final'!$J$67="Muy Baja",'Mapa final'!$N$67="Moderado"),CONCATENATE("R",'Mapa final'!$A$67),"")</f>
        <v/>
      </c>
      <c r="AA44" s="175"/>
      <c r="AB44" s="186" t="str">
        <f>IF(AND('Mapa final'!$J$55="Muy Baja",'Mapa final'!$N$55="Mayor"),CONCATENATE("R",'Mapa final'!$A$55),"")</f>
        <v/>
      </c>
      <c r="AC44" s="179"/>
      <c r="AD44" s="174" t="str">
        <f>IF(AND('Mapa final'!$J$61="Muy Baja",'Mapa final'!$N$61="Mayor"),CONCATENATE("R",'Mapa final'!$A$61),"")</f>
        <v/>
      </c>
      <c r="AE44" s="179"/>
      <c r="AF44" s="174" t="str">
        <f>IF(AND('Mapa final'!$J$67="Muy Baja",'Mapa final'!$N$67="Mayor"),CONCATENATE("R",'Mapa final'!$A$67),"")</f>
        <v/>
      </c>
      <c r="AG44" s="175"/>
      <c r="AH44" s="178" t="str">
        <f>IF(AND('Mapa final'!$J$55="Muy Baja",'Mapa final'!$N$55="Catastrófico"),CONCATENATE("R",'Mapa final'!$A$55),"")</f>
        <v/>
      </c>
      <c r="AI44" s="179"/>
      <c r="AJ44" s="182" t="str">
        <f>IF(AND('Mapa final'!$J$61="Muy Baja",'Mapa final'!$N$61="Catastrófico"),CONCATENATE("R",'Mapa final'!$A$61),"")</f>
        <v/>
      </c>
      <c r="AK44" s="179"/>
      <c r="AL44" s="182" t="str">
        <f>IF(AND('Mapa final'!$J$67="Muy Baja",'Mapa final'!$N$67="Catastrófico"),CONCATENATE("R",'Mapa final'!$A$67),"")</f>
        <v/>
      </c>
      <c r="AM44" s="175"/>
      <c r="AN44" s="1"/>
      <c r="AO44" s="1"/>
      <c r="AP44" s="1"/>
      <c r="AQ44" s="1"/>
      <c r="AR44" s="1"/>
      <c r="AS44" s="1"/>
      <c r="AT44" s="1"/>
      <c r="AU44" s="1"/>
      <c r="AV44" s="1"/>
      <c r="AW44" s="1"/>
      <c r="AX44" s="1"/>
      <c r="AY44" s="1"/>
      <c r="AZ44" s="1"/>
      <c r="BA44" s="1"/>
      <c r="BB44" s="1"/>
      <c r="BC44" s="1"/>
      <c r="BD44" s="1"/>
      <c r="BE44" s="1"/>
      <c r="BF44" s="1"/>
      <c r="BG44" s="1"/>
      <c r="BH44" s="1"/>
      <c r="BI44" s="1"/>
    </row>
    <row r="45" spans="1:61" ht="14.25" customHeight="1">
      <c r="A45" s="1"/>
      <c r="B45" s="176"/>
      <c r="C45" s="221"/>
      <c r="D45" s="177"/>
      <c r="E45" s="188"/>
      <c r="F45" s="212"/>
      <c r="G45" s="212"/>
      <c r="H45" s="212"/>
      <c r="I45" s="191"/>
      <c r="J45" s="188"/>
      <c r="K45" s="189"/>
      <c r="L45" s="190"/>
      <c r="M45" s="189"/>
      <c r="N45" s="190"/>
      <c r="O45" s="191"/>
      <c r="P45" s="188"/>
      <c r="Q45" s="189"/>
      <c r="R45" s="190"/>
      <c r="S45" s="189"/>
      <c r="T45" s="190"/>
      <c r="U45" s="191"/>
      <c r="V45" s="188"/>
      <c r="W45" s="189"/>
      <c r="X45" s="190"/>
      <c r="Y45" s="189"/>
      <c r="Z45" s="190"/>
      <c r="AA45" s="191"/>
      <c r="AB45" s="188"/>
      <c r="AC45" s="189"/>
      <c r="AD45" s="190"/>
      <c r="AE45" s="189"/>
      <c r="AF45" s="190"/>
      <c r="AG45" s="191"/>
      <c r="AH45" s="188"/>
      <c r="AI45" s="189"/>
      <c r="AJ45" s="190"/>
      <c r="AK45" s="189"/>
      <c r="AL45" s="190"/>
      <c r="AM45" s="191"/>
      <c r="AN45" s="1"/>
      <c r="AO45" s="1"/>
      <c r="AP45" s="1"/>
      <c r="AQ45" s="1"/>
      <c r="AR45" s="1"/>
      <c r="AS45" s="1"/>
      <c r="AT45" s="1"/>
      <c r="AU45" s="1"/>
      <c r="AV45" s="1"/>
      <c r="AW45" s="1"/>
      <c r="AX45" s="1"/>
      <c r="AY45" s="1"/>
      <c r="AZ45" s="1"/>
      <c r="BA45" s="1"/>
      <c r="BB45" s="1"/>
      <c r="BC45" s="1"/>
      <c r="BD45" s="1"/>
      <c r="BE45" s="1"/>
      <c r="BF45" s="1"/>
      <c r="BG45" s="1"/>
      <c r="BH45" s="1"/>
      <c r="BI45" s="1"/>
    </row>
    <row r="46" spans="1:61" ht="14.25" customHeight="1">
      <c r="A46" s="1"/>
      <c r="B46" s="1"/>
      <c r="C46" s="1"/>
      <c r="D46" s="1"/>
      <c r="E46" s="1"/>
      <c r="F46" s="1"/>
      <c r="G46" s="1"/>
      <c r="H46" s="1"/>
      <c r="I46" s="1"/>
      <c r="J46" s="210" t="s">
        <v>184</v>
      </c>
      <c r="K46" s="211"/>
      <c r="L46" s="211"/>
      <c r="M46" s="211"/>
      <c r="N46" s="211"/>
      <c r="O46" s="193"/>
      <c r="P46" s="210" t="s">
        <v>185</v>
      </c>
      <c r="Q46" s="211"/>
      <c r="R46" s="211"/>
      <c r="S46" s="211"/>
      <c r="T46" s="211"/>
      <c r="U46" s="193"/>
      <c r="V46" s="210" t="s">
        <v>186</v>
      </c>
      <c r="W46" s="211"/>
      <c r="X46" s="211"/>
      <c r="Y46" s="211"/>
      <c r="Z46" s="211"/>
      <c r="AA46" s="193"/>
      <c r="AB46" s="210" t="s">
        <v>187</v>
      </c>
      <c r="AC46" s="211"/>
      <c r="AD46" s="211"/>
      <c r="AE46" s="211"/>
      <c r="AF46" s="211"/>
      <c r="AG46" s="193"/>
      <c r="AH46" s="210" t="s">
        <v>188</v>
      </c>
      <c r="AI46" s="211"/>
      <c r="AJ46" s="211"/>
      <c r="AK46" s="211"/>
      <c r="AL46" s="211"/>
      <c r="AM46" s="193"/>
      <c r="AN46" s="1"/>
      <c r="AO46" s="1"/>
      <c r="AP46" s="1"/>
      <c r="AQ46" s="1"/>
      <c r="AR46" s="1"/>
      <c r="AS46" s="1"/>
      <c r="AT46" s="1"/>
      <c r="AU46" s="1"/>
      <c r="AV46" s="1"/>
      <c r="AW46" s="1"/>
      <c r="AX46" s="1"/>
      <c r="AY46" s="1"/>
      <c r="AZ46" s="1"/>
      <c r="BA46" s="1"/>
      <c r="BB46" s="1"/>
      <c r="BC46" s="1"/>
      <c r="BD46" s="1"/>
      <c r="BE46" s="1"/>
      <c r="BF46" s="1"/>
      <c r="BG46" s="1"/>
      <c r="BH46" s="1"/>
      <c r="BI46" s="1"/>
    </row>
    <row r="47" spans="1:61" ht="14.25" customHeight="1">
      <c r="A47" s="1"/>
      <c r="B47" s="1"/>
      <c r="C47" s="1"/>
      <c r="D47" s="1"/>
      <c r="E47" s="1"/>
      <c r="F47" s="1"/>
      <c r="G47" s="1"/>
      <c r="H47" s="1"/>
      <c r="I47" s="1"/>
      <c r="J47" s="132"/>
      <c r="K47" s="120"/>
      <c r="L47" s="120"/>
      <c r="M47" s="120"/>
      <c r="N47" s="120"/>
      <c r="O47" s="121"/>
      <c r="P47" s="132"/>
      <c r="Q47" s="120"/>
      <c r="R47" s="120"/>
      <c r="S47" s="120"/>
      <c r="T47" s="120"/>
      <c r="U47" s="121"/>
      <c r="V47" s="132"/>
      <c r="W47" s="120"/>
      <c r="X47" s="120"/>
      <c r="Y47" s="120"/>
      <c r="Z47" s="120"/>
      <c r="AA47" s="121"/>
      <c r="AB47" s="132"/>
      <c r="AC47" s="120"/>
      <c r="AD47" s="120"/>
      <c r="AE47" s="120"/>
      <c r="AF47" s="120"/>
      <c r="AG47" s="121"/>
      <c r="AH47" s="132"/>
      <c r="AI47" s="120"/>
      <c r="AJ47" s="120"/>
      <c r="AK47" s="120"/>
      <c r="AL47" s="120"/>
      <c r="AM47" s="121"/>
      <c r="AN47" s="1"/>
      <c r="AO47" s="1"/>
      <c r="AP47" s="1"/>
      <c r="AQ47" s="1"/>
      <c r="AR47" s="1"/>
      <c r="AS47" s="1"/>
      <c r="AT47" s="1"/>
      <c r="AU47" s="1"/>
      <c r="AV47" s="1"/>
      <c r="AW47" s="1"/>
      <c r="AX47" s="1"/>
      <c r="AY47" s="1"/>
      <c r="AZ47" s="1"/>
      <c r="BA47" s="1"/>
      <c r="BB47" s="1"/>
      <c r="BC47" s="1"/>
      <c r="BD47" s="1"/>
      <c r="BE47" s="1"/>
      <c r="BF47" s="1"/>
      <c r="BG47" s="1"/>
      <c r="BH47" s="1"/>
      <c r="BI47" s="1"/>
    </row>
    <row r="48" spans="1:61" ht="14.25" customHeight="1">
      <c r="A48" s="1"/>
      <c r="B48" s="1"/>
      <c r="C48" s="1"/>
      <c r="D48" s="1"/>
      <c r="E48" s="1"/>
      <c r="F48" s="1"/>
      <c r="G48" s="1"/>
      <c r="H48" s="1"/>
      <c r="I48" s="1"/>
      <c r="J48" s="132"/>
      <c r="K48" s="120"/>
      <c r="L48" s="120"/>
      <c r="M48" s="120"/>
      <c r="N48" s="120"/>
      <c r="O48" s="121"/>
      <c r="P48" s="132"/>
      <c r="Q48" s="120"/>
      <c r="R48" s="120"/>
      <c r="S48" s="120"/>
      <c r="T48" s="120"/>
      <c r="U48" s="121"/>
      <c r="V48" s="132"/>
      <c r="W48" s="120"/>
      <c r="X48" s="120"/>
      <c r="Y48" s="120"/>
      <c r="Z48" s="120"/>
      <c r="AA48" s="121"/>
      <c r="AB48" s="132"/>
      <c r="AC48" s="120"/>
      <c r="AD48" s="120"/>
      <c r="AE48" s="120"/>
      <c r="AF48" s="120"/>
      <c r="AG48" s="121"/>
      <c r="AH48" s="132"/>
      <c r="AI48" s="120"/>
      <c r="AJ48" s="120"/>
      <c r="AK48" s="120"/>
      <c r="AL48" s="120"/>
      <c r="AM48" s="121"/>
      <c r="AN48" s="1"/>
      <c r="AO48" s="1"/>
      <c r="AP48" s="1"/>
      <c r="AQ48" s="1"/>
      <c r="AR48" s="1"/>
      <c r="AS48" s="1"/>
      <c r="AT48" s="1"/>
      <c r="AU48" s="1"/>
      <c r="AV48" s="1"/>
      <c r="AW48" s="1"/>
      <c r="AX48" s="1"/>
      <c r="AY48" s="1"/>
      <c r="AZ48" s="1"/>
      <c r="BA48" s="1"/>
      <c r="BB48" s="1"/>
      <c r="BC48" s="1"/>
      <c r="BD48" s="1"/>
      <c r="BE48" s="1"/>
      <c r="BF48" s="1"/>
      <c r="BG48" s="1"/>
      <c r="BH48" s="1"/>
      <c r="BI48" s="1"/>
    </row>
    <row r="49" spans="1:61" ht="14.25" customHeight="1">
      <c r="A49" s="1"/>
      <c r="B49" s="1"/>
      <c r="C49" s="1"/>
      <c r="D49" s="1"/>
      <c r="E49" s="1"/>
      <c r="F49" s="1"/>
      <c r="G49" s="1"/>
      <c r="H49" s="1"/>
      <c r="I49" s="1"/>
      <c r="J49" s="132"/>
      <c r="K49" s="120"/>
      <c r="L49" s="120"/>
      <c r="M49" s="120"/>
      <c r="N49" s="120"/>
      <c r="O49" s="121"/>
      <c r="P49" s="132"/>
      <c r="Q49" s="120"/>
      <c r="R49" s="120"/>
      <c r="S49" s="120"/>
      <c r="T49" s="120"/>
      <c r="U49" s="121"/>
      <c r="V49" s="132"/>
      <c r="W49" s="120"/>
      <c r="X49" s="120"/>
      <c r="Y49" s="120"/>
      <c r="Z49" s="120"/>
      <c r="AA49" s="121"/>
      <c r="AB49" s="132"/>
      <c r="AC49" s="120"/>
      <c r="AD49" s="120"/>
      <c r="AE49" s="120"/>
      <c r="AF49" s="120"/>
      <c r="AG49" s="121"/>
      <c r="AH49" s="132"/>
      <c r="AI49" s="120"/>
      <c r="AJ49" s="120"/>
      <c r="AK49" s="120"/>
      <c r="AL49" s="120"/>
      <c r="AM49" s="121"/>
      <c r="AN49" s="1"/>
      <c r="AO49" s="1"/>
      <c r="AP49" s="1"/>
      <c r="AQ49" s="1"/>
      <c r="AR49" s="1"/>
      <c r="AS49" s="1"/>
      <c r="AT49" s="1"/>
      <c r="AU49" s="1"/>
      <c r="AV49" s="1"/>
      <c r="AW49" s="1"/>
      <c r="AX49" s="1"/>
      <c r="AY49" s="1"/>
      <c r="AZ49" s="1"/>
      <c r="BA49" s="1"/>
      <c r="BB49" s="1"/>
      <c r="BC49" s="1"/>
      <c r="BD49" s="1"/>
      <c r="BE49" s="1"/>
      <c r="BF49" s="1"/>
      <c r="BG49" s="1"/>
      <c r="BH49" s="1"/>
      <c r="BI49" s="1"/>
    </row>
    <row r="50" spans="1:61" ht="14.25" customHeight="1">
      <c r="A50" s="1"/>
      <c r="B50" s="1"/>
      <c r="C50" s="1"/>
      <c r="D50" s="1"/>
      <c r="E50" s="1"/>
      <c r="F50" s="1"/>
      <c r="G50" s="1"/>
      <c r="H50" s="1"/>
      <c r="I50" s="1"/>
      <c r="J50" s="132"/>
      <c r="K50" s="120"/>
      <c r="L50" s="120"/>
      <c r="M50" s="120"/>
      <c r="N50" s="120"/>
      <c r="O50" s="121"/>
      <c r="P50" s="132"/>
      <c r="Q50" s="120"/>
      <c r="R50" s="120"/>
      <c r="S50" s="120"/>
      <c r="T50" s="120"/>
      <c r="U50" s="121"/>
      <c r="V50" s="132"/>
      <c r="W50" s="120"/>
      <c r="X50" s="120"/>
      <c r="Y50" s="120"/>
      <c r="Z50" s="120"/>
      <c r="AA50" s="121"/>
      <c r="AB50" s="132"/>
      <c r="AC50" s="120"/>
      <c r="AD50" s="120"/>
      <c r="AE50" s="120"/>
      <c r="AF50" s="120"/>
      <c r="AG50" s="121"/>
      <c r="AH50" s="132"/>
      <c r="AI50" s="120"/>
      <c r="AJ50" s="120"/>
      <c r="AK50" s="120"/>
      <c r="AL50" s="120"/>
      <c r="AM50" s="121"/>
      <c r="AN50" s="1"/>
      <c r="AO50" s="1"/>
      <c r="AP50" s="1"/>
      <c r="AQ50" s="1"/>
      <c r="AR50" s="1"/>
      <c r="AS50" s="1"/>
      <c r="AT50" s="1"/>
      <c r="AU50" s="1"/>
      <c r="AV50" s="1"/>
      <c r="AW50" s="1"/>
      <c r="AX50" s="1"/>
      <c r="AY50" s="1"/>
      <c r="AZ50" s="1"/>
      <c r="BA50" s="1"/>
      <c r="BB50" s="1"/>
      <c r="BC50" s="1"/>
      <c r="BD50" s="1"/>
      <c r="BE50" s="1"/>
      <c r="BF50" s="1"/>
      <c r="BG50" s="1"/>
      <c r="BH50" s="1"/>
      <c r="BI50" s="1"/>
    </row>
    <row r="51" spans="1:61" ht="14.25" customHeight="1">
      <c r="A51" s="1"/>
      <c r="B51" s="1"/>
      <c r="C51" s="1"/>
      <c r="D51" s="1"/>
      <c r="E51" s="1"/>
      <c r="F51" s="1"/>
      <c r="G51" s="1"/>
      <c r="H51" s="1"/>
      <c r="I51" s="1"/>
      <c r="J51" s="188"/>
      <c r="K51" s="212"/>
      <c r="L51" s="212"/>
      <c r="M51" s="212"/>
      <c r="N51" s="212"/>
      <c r="O51" s="191"/>
      <c r="P51" s="188"/>
      <c r="Q51" s="212"/>
      <c r="R51" s="212"/>
      <c r="S51" s="212"/>
      <c r="T51" s="212"/>
      <c r="U51" s="191"/>
      <c r="V51" s="188"/>
      <c r="W51" s="212"/>
      <c r="X51" s="212"/>
      <c r="Y51" s="212"/>
      <c r="Z51" s="212"/>
      <c r="AA51" s="191"/>
      <c r="AB51" s="188"/>
      <c r="AC51" s="212"/>
      <c r="AD51" s="212"/>
      <c r="AE51" s="212"/>
      <c r="AF51" s="212"/>
      <c r="AG51" s="191"/>
      <c r="AH51" s="188"/>
      <c r="AI51" s="212"/>
      <c r="AJ51" s="212"/>
      <c r="AK51" s="212"/>
      <c r="AL51" s="212"/>
      <c r="AM51" s="191"/>
      <c r="AN51" s="1"/>
      <c r="AO51" s="1"/>
      <c r="AP51" s="1"/>
      <c r="AQ51" s="1"/>
      <c r="AR51" s="1"/>
      <c r="AS51" s="1"/>
      <c r="AT51" s="1"/>
      <c r="AU51" s="1"/>
      <c r="AV51" s="1"/>
      <c r="AW51" s="1"/>
      <c r="AX51" s="1"/>
      <c r="AY51" s="1"/>
      <c r="AZ51" s="1"/>
      <c r="BA51" s="1"/>
      <c r="BB51" s="1"/>
      <c r="BC51" s="1"/>
      <c r="BD51" s="1"/>
      <c r="BE51" s="1"/>
      <c r="BF51" s="1"/>
      <c r="BG51" s="1"/>
      <c r="BH51" s="1"/>
      <c r="BI51" s="1"/>
    </row>
    <row r="52" spans="1:6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1"/>
      <c r="AV53" s="1"/>
      <c r="AW53" s="1"/>
      <c r="AX53" s="1"/>
      <c r="AY53" s="1"/>
      <c r="AZ53" s="1"/>
      <c r="BA53" s="1"/>
      <c r="BB53" s="1"/>
      <c r="BC53" s="1"/>
      <c r="BD53" s="1"/>
      <c r="BE53" s="1"/>
      <c r="BF53" s="1"/>
      <c r="BG53" s="1"/>
      <c r="BH53" s="1"/>
      <c r="BI53" s="1"/>
    </row>
    <row r="54" spans="1:61" ht="15" customHeight="1">
      <c r="A54" s="1"/>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1"/>
      <c r="AV54" s="1"/>
      <c r="AW54" s="1"/>
      <c r="AX54" s="1"/>
      <c r="AY54" s="1"/>
      <c r="AZ54" s="1"/>
      <c r="BA54" s="1"/>
      <c r="BB54" s="1"/>
      <c r="BC54" s="1"/>
      <c r="BD54" s="1"/>
      <c r="BE54" s="1"/>
      <c r="BF54" s="1"/>
      <c r="BG54" s="1"/>
      <c r="BH54" s="1"/>
      <c r="BI54" s="1"/>
    </row>
    <row r="55" spans="1:6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4.2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4.2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4.2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4.2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4.2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4.2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4.2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2:61" ht="14.2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2:61" ht="14.2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2:61" ht="14.2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2:61" ht="14.2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2:61" ht="14.2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2:61" ht="14.2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2:61" ht="14.2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2:61" ht="14.2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2:61" ht="14.25" customHeight="1">
      <c r="B137" s="1"/>
      <c r="C137" s="1"/>
      <c r="D137" s="1"/>
      <c r="E137" s="1"/>
      <c r="F137" s="1"/>
      <c r="G137" s="1"/>
      <c r="H137" s="1"/>
      <c r="I137" s="1"/>
    </row>
    <row r="138" spans="2:61" ht="14.25" customHeight="1">
      <c r="B138" s="1"/>
      <c r="C138" s="1"/>
      <c r="D138" s="1"/>
      <c r="E138" s="1"/>
      <c r="F138" s="1"/>
      <c r="G138" s="1"/>
      <c r="H138" s="1"/>
      <c r="I138" s="1"/>
    </row>
    <row r="139" spans="2:61" ht="14.25" customHeight="1">
      <c r="B139" s="1"/>
      <c r="C139" s="1"/>
      <c r="D139" s="1"/>
      <c r="E139" s="1"/>
      <c r="F139" s="1"/>
      <c r="G139" s="1"/>
      <c r="H139" s="1"/>
      <c r="I139" s="1"/>
    </row>
    <row r="140" spans="2:61" ht="14.25" customHeight="1">
      <c r="B140" s="1"/>
      <c r="C140" s="1"/>
      <c r="D140" s="1"/>
      <c r="E140" s="1"/>
      <c r="F140" s="1"/>
      <c r="G140" s="1"/>
      <c r="H140" s="1"/>
      <c r="I140" s="1"/>
    </row>
    <row r="141" spans="2:61" ht="14.25" customHeight="1"/>
    <row r="142" spans="2:61" ht="14.25" customHeight="1"/>
    <row r="143" spans="2:61" ht="14.25" customHeight="1"/>
    <row r="144" spans="2:61"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T34:U35"/>
    <mergeCell ref="V34:W35"/>
    <mergeCell ref="X34:Y35"/>
    <mergeCell ref="Z34:AA35"/>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28:K29"/>
    <mergeCell ref="AF28:AG29"/>
    <mergeCell ref="AH28:AI29"/>
    <mergeCell ref="AJ28:AK29"/>
    <mergeCell ref="AL28:AM29"/>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E22:I29"/>
    <mergeCell ref="AH22:AI23"/>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T30:U31"/>
    <mergeCell ref="V30:W31"/>
    <mergeCell ref="AJ26:AK27"/>
    <mergeCell ref="J22:K23"/>
    <mergeCell ref="J24:K25"/>
    <mergeCell ref="J26:K27"/>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P24:Q25"/>
    <mergeCell ref="R24:S25"/>
    <mergeCell ref="T24:U25"/>
    <mergeCell ref="V24:W25"/>
    <mergeCell ref="X24:Y25"/>
    <mergeCell ref="Z24:AA25"/>
    <mergeCell ref="AB24:AC25"/>
    <mergeCell ref="AJ44:AK45"/>
    <mergeCell ref="L42:M43"/>
    <mergeCell ref="N42:O43"/>
    <mergeCell ref="P42:Q43"/>
    <mergeCell ref="R42:S43"/>
    <mergeCell ref="T42:U43"/>
    <mergeCell ref="V42:W43"/>
    <mergeCell ref="X42:Y43"/>
    <mergeCell ref="Z42:AA43"/>
    <mergeCell ref="AB42:AC43"/>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00"/>
  <sheetViews>
    <sheetView workbookViewId="0"/>
  </sheetViews>
  <sheetFormatPr baseColWidth="10" defaultColWidth="14.42578125" defaultRowHeight="15" customHeight="1"/>
  <cols>
    <col min="1" max="1" width="10.7109375" customWidth="1"/>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0" max="40" width="10.7109375" customWidth="1"/>
    <col min="41" max="46" width="5.7109375" customWidth="1"/>
    <col min="47" max="61" width="10.7109375" customWidth="1"/>
  </cols>
  <sheetData>
    <row r="1" spans="1:61" ht="14.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c r="A2" s="1"/>
      <c r="B2" s="228" t="s">
        <v>189</v>
      </c>
      <c r="C2" s="120"/>
      <c r="D2" s="120"/>
      <c r="E2" s="120"/>
      <c r="F2" s="120"/>
      <c r="G2" s="120"/>
      <c r="H2" s="120"/>
      <c r="I2" s="120"/>
      <c r="J2" s="217" t="s">
        <v>15</v>
      </c>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179"/>
      <c r="AN2" s="1"/>
      <c r="AO2" s="1"/>
      <c r="AP2" s="1"/>
      <c r="AQ2" s="1"/>
      <c r="AR2" s="1"/>
      <c r="AS2" s="1"/>
      <c r="AT2" s="1"/>
      <c r="AU2" s="1"/>
      <c r="AV2" s="1"/>
      <c r="AW2" s="1"/>
      <c r="AX2" s="1"/>
      <c r="AY2" s="1"/>
      <c r="AZ2" s="1"/>
      <c r="BA2" s="1"/>
      <c r="BB2" s="1"/>
      <c r="BC2" s="1"/>
      <c r="BD2" s="1"/>
      <c r="BE2" s="1"/>
      <c r="BF2" s="1"/>
      <c r="BG2" s="1"/>
      <c r="BH2" s="1"/>
      <c r="BI2" s="1"/>
    </row>
    <row r="3" spans="1:61" ht="18.75" customHeight="1">
      <c r="A3" s="1"/>
      <c r="B3" s="120"/>
      <c r="C3" s="120"/>
      <c r="D3" s="120"/>
      <c r="E3" s="120"/>
      <c r="F3" s="120"/>
      <c r="G3" s="120"/>
      <c r="H3" s="120"/>
      <c r="I3" s="120"/>
      <c r="J3" s="219"/>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220"/>
      <c r="AN3" s="1"/>
      <c r="AO3" s="1"/>
      <c r="AP3" s="1"/>
      <c r="AQ3" s="1"/>
      <c r="AR3" s="1"/>
      <c r="AS3" s="1"/>
      <c r="AT3" s="1"/>
      <c r="AU3" s="1"/>
      <c r="AV3" s="1"/>
      <c r="AW3" s="1"/>
      <c r="AX3" s="1"/>
      <c r="AY3" s="1"/>
      <c r="AZ3" s="1"/>
      <c r="BA3" s="1"/>
      <c r="BB3" s="1"/>
      <c r="BC3" s="1"/>
      <c r="BD3" s="1"/>
      <c r="BE3" s="1"/>
      <c r="BF3" s="1"/>
      <c r="BG3" s="1"/>
      <c r="BH3" s="1"/>
      <c r="BI3" s="1"/>
    </row>
    <row r="4" spans="1:61" ht="15" customHeight="1">
      <c r="A4" s="1"/>
      <c r="B4" s="120"/>
      <c r="C4" s="120"/>
      <c r="D4" s="120"/>
      <c r="E4" s="120"/>
      <c r="F4" s="120"/>
      <c r="G4" s="120"/>
      <c r="H4" s="120"/>
      <c r="I4" s="120"/>
      <c r="J4" s="176"/>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181"/>
      <c r="AN4" s="1"/>
      <c r="AO4" s="1"/>
      <c r="AP4" s="1"/>
      <c r="AQ4" s="1"/>
      <c r="AR4" s="1"/>
      <c r="AS4" s="1"/>
      <c r="AT4" s="1"/>
      <c r="AU4" s="1"/>
      <c r="AV4" s="1"/>
      <c r="AW4" s="1"/>
      <c r="AX4" s="1"/>
      <c r="AY4" s="1"/>
      <c r="AZ4" s="1"/>
      <c r="BA4" s="1"/>
      <c r="BB4" s="1"/>
      <c r="BC4" s="1"/>
      <c r="BD4" s="1"/>
      <c r="BE4" s="1"/>
      <c r="BF4" s="1"/>
      <c r="BG4" s="1"/>
      <c r="BH4" s="1"/>
      <c r="BI4" s="1"/>
    </row>
    <row r="5" spans="1:61" ht="14.2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c r="A6" s="1"/>
      <c r="B6" s="222" t="s">
        <v>175</v>
      </c>
      <c r="C6" s="218"/>
      <c r="D6" s="175"/>
      <c r="E6" s="227" t="s">
        <v>176</v>
      </c>
      <c r="F6" s="211"/>
      <c r="G6" s="211"/>
      <c r="H6" s="211"/>
      <c r="I6" s="193"/>
      <c r="J6" s="50" t="str">
        <f ca="1">IF(AND('Mapa final'!$AA$7="Muy Alta",'Mapa final'!$AC$7="Leve"),CONCATENATE("R1C",'Mapa final'!$Q$7),"")</f>
        <v/>
      </c>
      <c r="K6" s="51" t="str">
        <f ca="1">IF(AND('Mapa final'!$AA$8="Muy Alta",'Mapa final'!$AC$8="Leve"),CONCATENATE("R1C",'Mapa final'!$Q$8),"")</f>
        <v/>
      </c>
      <c r="L6" s="51" t="str">
        <f ca="1">IF(AND('Mapa final'!$AA$9="Muy Alta",'Mapa final'!$AC$9="Leve"),CONCATENATE("R1C",'Mapa final'!$Q$9),"")</f>
        <v/>
      </c>
      <c r="M6" s="51" t="str">
        <f ca="1">IF(AND('Mapa final'!$AA$10="Muy Alta",'Mapa final'!$AC$10="Leve"),CONCATENATE("R1C",'Mapa final'!$Q$10),"")</f>
        <v/>
      </c>
      <c r="N6" s="51" t="e">
        <f>IF(AND('Mapa final'!#REF!="Muy Alta",'Mapa final'!#REF!="Leve"),CONCATENATE("R1C",'Mapa final'!#REF!),"")</f>
        <v>#REF!</v>
      </c>
      <c r="O6" s="52" t="e">
        <f>IF(AND('Mapa final'!#REF!="Muy Alta",'Mapa final'!#REF!="Leve"),CONCATENATE("R1C",'Mapa final'!#REF!),"")</f>
        <v>#REF!</v>
      </c>
      <c r="P6" s="50" t="str">
        <f ca="1">IF(AND('Mapa final'!$AA$7="Muy Alta",'Mapa final'!$AC$7="Menor"),CONCATENATE("R1C",'Mapa final'!$Q$7),"")</f>
        <v/>
      </c>
      <c r="Q6" s="51" t="str">
        <f ca="1">IF(AND('Mapa final'!$AA$8="Muy Alta",'Mapa final'!$AC$8="Menor"),CONCATENATE("R1C",'Mapa final'!$Q$8),"")</f>
        <v/>
      </c>
      <c r="R6" s="51" t="str">
        <f ca="1">IF(AND('Mapa final'!$AA$9="Muy Alta",'Mapa final'!$AC$9="Menor"),CONCATENATE("R1C",'Mapa final'!$Q$9),"")</f>
        <v/>
      </c>
      <c r="S6" s="51" t="str">
        <f ca="1">IF(AND('Mapa final'!$AA$10="Muy Alta",'Mapa final'!$AC$10="Menor"),CONCATENATE("R1C",'Mapa final'!$Q$10),"")</f>
        <v/>
      </c>
      <c r="T6" s="51" t="e">
        <f>IF(AND('Mapa final'!#REF!="Muy Alta",'Mapa final'!#REF!="Menor"),CONCATENATE("R1C",'Mapa final'!#REF!),"")</f>
        <v>#REF!</v>
      </c>
      <c r="U6" s="52" t="e">
        <f>IF(AND('Mapa final'!#REF!="Muy Alta",'Mapa final'!#REF!="Menor"),CONCATENATE("R1C",'Mapa final'!#REF!),"")</f>
        <v>#REF!</v>
      </c>
      <c r="V6" s="50" t="str">
        <f ca="1">IF(AND('Mapa final'!$AA$7="Muy Alta",'Mapa final'!$AC$7="Moderado"),CONCATENATE("R1C",'Mapa final'!$Q$7),"")</f>
        <v/>
      </c>
      <c r="W6" s="51" t="str">
        <f ca="1">IF(AND('Mapa final'!$AA$8="Muy Alta",'Mapa final'!$AC$8="Moderado"),CONCATENATE("R1C",'Mapa final'!$Q$8),"")</f>
        <v/>
      </c>
      <c r="X6" s="51" t="str">
        <f ca="1">IF(AND('Mapa final'!$AA$9="Muy Alta",'Mapa final'!$AC$9="Moderado"),CONCATENATE("R1C",'Mapa final'!$Q$9),"")</f>
        <v/>
      </c>
      <c r="Y6" s="51" t="str">
        <f ca="1">IF(AND('Mapa final'!$AA$10="Muy Alta",'Mapa final'!$AC$10="Moderado"),CONCATENATE("R1C",'Mapa final'!$Q$10),"")</f>
        <v/>
      </c>
      <c r="Z6" s="51" t="e">
        <f>IF(AND('Mapa final'!#REF!="Muy Alta",'Mapa final'!#REF!="Moderado"),CONCATENATE("R1C",'Mapa final'!#REF!),"")</f>
        <v>#REF!</v>
      </c>
      <c r="AA6" s="52" t="e">
        <f>IF(AND('Mapa final'!#REF!="Muy Alta",'Mapa final'!#REF!="Moderado"),CONCATENATE("R1C",'Mapa final'!#REF!),"")</f>
        <v>#REF!</v>
      </c>
      <c r="AB6" s="50" t="str">
        <f ca="1">IF(AND('Mapa final'!$AA$7="Muy Alta",'Mapa final'!$AC$7="Mayor"),CONCATENATE("R1C",'Mapa final'!$Q$7),"")</f>
        <v/>
      </c>
      <c r="AC6" s="51" t="str">
        <f ca="1">IF(AND('Mapa final'!$AA$8="Muy Alta",'Mapa final'!$AC$8="Mayor"),CONCATENATE("R1C",'Mapa final'!$Q$8),"")</f>
        <v/>
      </c>
      <c r="AD6" s="51" t="str">
        <f ca="1">IF(AND('Mapa final'!$AA$9="Muy Alta",'Mapa final'!$AC$9="Mayor"),CONCATENATE("R1C",'Mapa final'!$Q$9),"")</f>
        <v/>
      </c>
      <c r="AE6" s="51" t="str">
        <f ca="1">IF(AND('Mapa final'!$AA$10="Muy Alta",'Mapa final'!$AC$10="Mayor"),CONCATENATE("R1C",'Mapa final'!$Q$10),"")</f>
        <v/>
      </c>
      <c r="AF6" s="51" t="e">
        <f>IF(AND('Mapa final'!#REF!="Muy Alta",'Mapa final'!#REF!="Mayor"),CONCATENATE("R1C",'Mapa final'!#REF!),"")</f>
        <v>#REF!</v>
      </c>
      <c r="AG6" s="52" t="e">
        <f>IF(AND('Mapa final'!#REF!="Muy Alta",'Mapa final'!#REF!="Mayor"),CONCATENATE("R1C",'Mapa final'!#REF!),"")</f>
        <v>#REF!</v>
      </c>
      <c r="AH6" s="53" t="str">
        <f ca="1">IF(AND('Mapa final'!$AA$7="Muy Alta",'Mapa final'!$AC$7="Catastrófico"),CONCATENATE("R1C",'Mapa final'!$Q$7),"")</f>
        <v/>
      </c>
      <c r="AI6" s="54" t="str">
        <f ca="1">IF(AND('Mapa final'!$AA$8="Muy Alta",'Mapa final'!$AC$8="Catastrófico"),CONCATENATE("R1C",'Mapa final'!$Q$8),"")</f>
        <v/>
      </c>
      <c r="AJ6" s="54" t="str">
        <f ca="1">IF(AND('Mapa final'!$AA$9="Muy Alta",'Mapa final'!$AC$9="Catastrófico"),CONCATENATE("R1C",'Mapa final'!$Q$9),"")</f>
        <v/>
      </c>
      <c r="AK6" s="54" t="str">
        <f ca="1">IF(AND('Mapa final'!$AA$10="Muy Alta",'Mapa final'!$AC$10="Catastrófico"),CONCATENATE("R1C",'Mapa final'!$Q$10),"")</f>
        <v/>
      </c>
      <c r="AL6" s="54" t="e">
        <f>IF(AND('Mapa final'!#REF!="Muy Alta",'Mapa final'!#REF!="Catastrófico"),CONCATENATE("R1C",'Mapa final'!#REF!),"")</f>
        <v>#REF!</v>
      </c>
      <c r="AM6" s="55" t="e">
        <f>IF(AND('Mapa final'!#REF!="Muy Alta",'Mapa final'!#REF!="Catastrófico"),CONCATENATE("R1C",'Mapa final'!#REF!),"")</f>
        <v>#REF!</v>
      </c>
      <c r="AN6" s="1"/>
      <c r="AO6" s="225" t="s">
        <v>177</v>
      </c>
      <c r="AP6" s="200"/>
      <c r="AQ6" s="200"/>
      <c r="AR6" s="200"/>
      <c r="AS6" s="200"/>
      <c r="AT6" s="201"/>
      <c r="AU6" s="1"/>
      <c r="AV6" s="1"/>
      <c r="AW6" s="1"/>
      <c r="AX6" s="1"/>
      <c r="AY6" s="1"/>
      <c r="AZ6" s="1"/>
      <c r="BA6" s="1"/>
      <c r="BB6" s="1"/>
      <c r="BC6" s="1"/>
      <c r="BD6" s="1"/>
      <c r="BE6" s="1"/>
      <c r="BF6" s="1"/>
      <c r="BG6" s="1"/>
      <c r="BH6" s="1"/>
      <c r="BI6" s="1"/>
    </row>
    <row r="7" spans="1:61" ht="15" customHeight="1">
      <c r="A7" s="1"/>
      <c r="B7" s="219"/>
      <c r="C7" s="120"/>
      <c r="D7" s="121"/>
      <c r="E7" s="132"/>
      <c r="F7" s="120"/>
      <c r="G7" s="120"/>
      <c r="H7" s="120"/>
      <c r="I7" s="121"/>
      <c r="J7" s="56" t="str">
        <f ca="1">IF(AND('Mapa final'!$AA$11="Muy Alta",'Mapa final'!$AC$11="Leve"),CONCATENATE("R2C",'Mapa final'!$Q$11),"")</f>
        <v/>
      </c>
      <c r="K7" s="57" t="e">
        <f>IF(AND('Mapa final'!#REF!="Muy Alta",'Mapa final'!#REF!="Leve"),CONCATENATE("R2C",'Mapa final'!#REF!),"")</f>
        <v>#REF!</v>
      </c>
      <c r="L7" s="57" t="str">
        <f>IF(AND('Mapa final'!$AA$12="Muy Alta",'Mapa final'!$AC$12="Leve"),CONCATENATE("R2C",'Mapa final'!$Q$12),"")</f>
        <v/>
      </c>
      <c r="M7" s="57" t="e">
        <f>IF(AND('Mapa final'!#REF!="Muy Alta",'Mapa final'!#REF!="Leve"),CONCATENATE("R2C",'Mapa final'!#REF!),"")</f>
        <v>#REF!</v>
      </c>
      <c r="N7" s="57" t="e">
        <f>IF(AND('Mapa final'!#REF!="Muy Alta",'Mapa final'!#REF!="Leve"),CONCATENATE("R2C",'Mapa final'!#REF!),"")</f>
        <v>#REF!</v>
      </c>
      <c r="O7" s="58" t="e">
        <f>IF(AND('Mapa final'!#REF!="Muy Alta",'Mapa final'!#REF!="Leve"),CONCATENATE("R2C",'Mapa final'!#REF!),"")</f>
        <v>#REF!</v>
      </c>
      <c r="P7" s="56" t="str">
        <f ca="1">IF(AND('Mapa final'!$AA$11="Muy Alta",'Mapa final'!$AC$11="Menor"),CONCATENATE("R2C",'Mapa final'!$Q$11),"")</f>
        <v/>
      </c>
      <c r="Q7" s="57" t="e">
        <f>IF(AND('Mapa final'!#REF!="Muy Alta",'Mapa final'!#REF!="Menor"),CONCATENATE("R2C",'Mapa final'!#REF!),"")</f>
        <v>#REF!</v>
      </c>
      <c r="R7" s="57" t="str">
        <f>IF(AND('Mapa final'!$AA$12="Muy Alta",'Mapa final'!$AC$12="Menor"),CONCATENATE("R2C",'Mapa final'!$Q$12),"")</f>
        <v/>
      </c>
      <c r="S7" s="57" t="e">
        <f>IF(AND('Mapa final'!#REF!="Muy Alta",'Mapa final'!#REF!="Menor"),CONCATENATE("R2C",'Mapa final'!#REF!),"")</f>
        <v>#REF!</v>
      </c>
      <c r="T7" s="57" t="e">
        <f>IF(AND('Mapa final'!#REF!="Muy Alta",'Mapa final'!#REF!="Menor"),CONCATENATE("R2C",'Mapa final'!#REF!),"")</f>
        <v>#REF!</v>
      </c>
      <c r="U7" s="58" t="e">
        <f>IF(AND('Mapa final'!#REF!="Muy Alta",'Mapa final'!#REF!="Menor"),CONCATENATE("R2C",'Mapa final'!#REF!),"")</f>
        <v>#REF!</v>
      </c>
      <c r="V7" s="56" t="str">
        <f ca="1">IF(AND('Mapa final'!$AA$11="Muy Alta",'Mapa final'!$AC$11="Moderado"),CONCATENATE("R2C",'Mapa final'!$Q$11),"")</f>
        <v/>
      </c>
      <c r="W7" s="57" t="e">
        <f>IF(AND('Mapa final'!#REF!="Muy Alta",'Mapa final'!#REF!="Moderado"),CONCATENATE("R2C",'Mapa final'!#REF!),"")</f>
        <v>#REF!</v>
      </c>
      <c r="X7" s="57" t="str">
        <f>IF(AND('Mapa final'!$AA$12="Muy Alta",'Mapa final'!$AC$12="Moderado"),CONCATENATE("R2C",'Mapa final'!$Q$12),"")</f>
        <v/>
      </c>
      <c r="Y7" s="57" t="e">
        <f>IF(AND('Mapa final'!#REF!="Muy Alta",'Mapa final'!#REF!="Moderado"),CONCATENATE("R2C",'Mapa final'!#REF!),"")</f>
        <v>#REF!</v>
      </c>
      <c r="Z7" s="57" t="e">
        <f>IF(AND('Mapa final'!#REF!="Muy Alta",'Mapa final'!#REF!="Moderado"),CONCATENATE("R2C",'Mapa final'!#REF!),"")</f>
        <v>#REF!</v>
      </c>
      <c r="AA7" s="58" t="e">
        <f>IF(AND('Mapa final'!#REF!="Muy Alta",'Mapa final'!#REF!="Moderado"),CONCATENATE("R2C",'Mapa final'!#REF!),"")</f>
        <v>#REF!</v>
      </c>
      <c r="AB7" s="56" t="str">
        <f ca="1">IF(AND('Mapa final'!$AA$11="Muy Alta",'Mapa final'!$AC$11="Mayor"),CONCATENATE("R2C",'Mapa final'!$Q$11),"")</f>
        <v/>
      </c>
      <c r="AC7" s="57" t="e">
        <f>IF(AND('Mapa final'!#REF!="Muy Alta",'Mapa final'!#REF!="Mayor"),CONCATENATE("R2C",'Mapa final'!#REF!),"")</f>
        <v>#REF!</v>
      </c>
      <c r="AD7" s="57" t="str">
        <f>IF(AND('Mapa final'!$AA$12="Muy Alta",'Mapa final'!$AC$12="Mayor"),CONCATENATE("R2C",'Mapa final'!$Q$12),"")</f>
        <v/>
      </c>
      <c r="AE7" s="57" t="e">
        <f>IF(AND('Mapa final'!#REF!="Muy Alta",'Mapa final'!#REF!="Mayor"),CONCATENATE("R2C",'Mapa final'!#REF!),"")</f>
        <v>#REF!</v>
      </c>
      <c r="AF7" s="57" t="e">
        <f>IF(AND('Mapa final'!#REF!="Muy Alta",'Mapa final'!#REF!="Mayor"),CONCATENATE("R2C",'Mapa final'!#REF!),"")</f>
        <v>#REF!</v>
      </c>
      <c r="AG7" s="58" t="e">
        <f>IF(AND('Mapa final'!#REF!="Muy Alta",'Mapa final'!#REF!="Mayor"),CONCATENATE("R2C",'Mapa final'!#REF!),"")</f>
        <v>#REF!</v>
      </c>
      <c r="AH7" s="59" t="str">
        <f ca="1">IF(AND('Mapa final'!$AA$11="Muy Alta",'Mapa final'!$AC$11="Catastrófico"),CONCATENATE("R2C",'Mapa final'!$Q$11),"")</f>
        <v/>
      </c>
      <c r="AI7" s="60" t="e">
        <f>IF(AND('Mapa final'!#REF!="Muy Alta",'Mapa final'!#REF!="Catastrófico"),CONCATENATE("R2C",'Mapa final'!#REF!),"")</f>
        <v>#REF!</v>
      </c>
      <c r="AJ7" s="60" t="str">
        <f>IF(AND('Mapa final'!$AA$12="Muy Alta",'Mapa final'!$AC$12="Catastrófico"),CONCATENATE("R2C",'Mapa final'!$Q$12),"")</f>
        <v/>
      </c>
      <c r="AK7" s="60" t="e">
        <f>IF(AND('Mapa final'!#REF!="Muy Alta",'Mapa final'!#REF!="Catastrófico"),CONCATENATE("R2C",'Mapa final'!#REF!),"")</f>
        <v>#REF!</v>
      </c>
      <c r="AL7" s="60" t="e">
        <f>IF(AND('Mapa final'!#REF!="Muy Alta",'Mapa final'!#REF!="Catastrófico"),CONCATENATE("R2C",'Mapa final'!#REF!),"")</f>
        <v>#REF!</v>
      </c>
      <c r="AM7" s="61" t="e">
        <f>IF(AND('Mapa final'!#REF!="Muy Alta",'Mapa final'!#REF!="Catastrófico"),CONCATENATE("R2C",'Mapa final'!#REF!),"")</f>
        <v>#REF!</v>
      </c>
      <c r="AN7" s="1"/>
      <c r="AO7" s="202"/>
      <c r="AP7" s="120"/>
      <c r="AQ7" s="120"/>
      <c r="AR7" s="120"/>
      <c r="AS7" s="120"/>
      <c r="AT7" s="203"/>
      <c r="AU7" s="1"/>
      <c r="AV7" s="1"/>
      <c r="AW7" s="1"/>
      <c r="AX7" s="1"/>
      <c r="AY7" s="1"/>
      <c r="AZ7" s="1"/>
      <c r="BA7" s="1"/>
      <c r="BB7" s="1"/>
      <c r="BC7" s="1"/>
      <c r="BD7" s="1"/>
      <c r="BE7" s="1"/>
      <c r="BF7" s="1"/>
      <c r="BG7" s="1"/>
      <c r="BH7" s="1"/>
      <c r="BI7" s="1"/>
    </row>
    <row r="8" spans="1:61" ht="15" customHeight="1">
      <c r="A8" s="1"/>
      <c r="B8" s="219"/>
      <c r="C8" s="120"/>
      <c r="D8" s="121"/>
      <c r="E8" s="132"/>
      <c r="F8" s="120"/>
      <c r="G8" s="120"/>
      <c r="H8" s="120"/>
      <c r="I8" s="121"/>
      <c r="J8" s="56" t="str">
        <f>IF(AND('Mapa final'!$AA$13="Muy Alta",'Mapa final'!$AC$13="Leve"),CONCATENATE("R3C",'Mapa final'!$Q$13),"")</f>
        <v/>
      </c>
      <c r="K8" s="57" t="str">
        <f>IF(AND('Mapa final'!$AA$14="Muy Alta",'Mapa final'!$AC$14="Leve"),CONCATENATE("R3C",'Mapa final'!$Q$14),"")</f>
        <v/>
      </c>
      <c r="L8" s="57" t="str">
        <f>IF(AND('Mapa final'!$AA$15="Muy Alta",'Mapa final'!$AC$15="Leve"),CONCATENATE("R3C",'Mapa final'!$Q$15),"")</f>
        <v/>
      </c>
      <c r="M8" s="57" t="str">
        <f>IF(AND('Mapa final'!$AA$16="Muy Alta",'Mapa final'!$AC$16="Leve"),CONCATENATE("R3C",'Mapa final'!$Q$16),"")</f>
        <v/>
      </c>
      <c r="N8" s="57" t="str">
        <f>IF(AND('Mapa final'!$AA$17="Muy Alta",'Mapa final'!$AC$17="Leve"),CONCATENATE("R3C",'Mapa final'!$Q$17),"")</f>
        <v/>
      </c>
      <c r="O8" s="58" t="str">
        <f>IF(AND('Mapa final'!$AA$18="Muy Alta",'Mapa final'!$AC$18="Leve"),CONCATENATE("R3C",'Mapa final'!$Q$18),"")</f>
        <v/>
      </c>
      <c r="P8" s="56" t="str">
        <f>IF(AND('Mapa final'!$AA$13="Muy Alta",'Mapa final'!$AC$13="Menor"),CONCATENATE("R3C",'Mapa final'!$Q$13),"")</f>
        <v/>
      </c>
      <c r="Q8" s="57" t="str">
        <f>IF(AND('Mapa final'!$AA$14="Muy Alta",'Mapa final'!$AC$14="Menor"),CONCATENATE("R3C",'Mapa final'!$Q$14),"")</f>
        <v/>
      </c>
      <c r="R8" s="57" t="str">
        <f>IF(AND('Mapa final'!$AA$15="Muy Alta",'Mapa final'!$AC$15="Menor"),CONCATENATE("R3C",'Mapa final'!$Q$15),"")</f>
        <v/>
      </c>
      <c r="S8" s="57" t="str">
        <f>IF(AND('Mapa final'!$AA$16="Muy Alta",'Mapa final'!$AC$16="Menor"),CONCATENATE("R3C",'Mapa final'!$Q$16),"")</f>
        <v/>
      </c>
      <c r="T8" s="57" t="str">
        <f>IF(AND('Mapa final'!$AA$17="Muy Alta",'Mapa final'!$AC$17="Menor"),CONCATENATE("R3C",'Mapa final'!$Q$17),"")</f>
        <v/>
      </c>
      <c r="U8" s="58" t="str">
        <f>IF(AND('Mapa final'!$AA$18="Muy Alta",'Mapa final'!$AC$18="Menor"),CONCATENATE("R3C",'Mapa final'!$Q$18),"")</f>
        <v/>
      </c>
      <c r="V8" s="56" t="str">
        <f>IF(AND('Mapa final'!$AA$13="Muy Alta",'Mapa final'!$AC$13="Moderado"),CONCATENATE("R3C",'Mapa final'!$Q$13),"")</f>
        <v/>
      </c>
      <c r="W8" s="57" t="str">
        <f>IF(AND('Mapa final'!$AA$14="Muy Alta",'Mapa final'!$AC$14="Moderado"),CONCATENATE("R3C",'Mapa final'!$Q$14),"")</f>
        <v/>
      </c>
      <c r="X8" s="57" t="str">
        <f>IF(AND('Mapa final'!$AA$15="Muy Alta",'Mapa final'!$AC$15="Moderado"),CONCATENATE("R3C",'Mapa final'!$Q$15),"")</f>
        <v/>
      </c>
      <c r="Y8" s="57" t="str">
        <f>IF(AND('Mapa final'!$AA$16="Muy Alta",'Mapa final'!$AC$16="Moderado"),CONCATENATE("R3C",'Mapa final'!$Q$16),"")</f>
        <v/>
      </c>
      <c r="Z8" s="57" t="str">
        <f>IF(AND('Mapa final'!$AA$17="Muy Alta",'Mapa final'!$AC$17="Moderado"),CONCATENATE("R3C",'Mapa final'!$Q$17),"")</f>
        <v/>
      </c>
      <c r="AA8" s="58" t="str">
        <f>IF(AND('Mapa final'!$AA$18="Muy Alta",'Mapa final'!$AC$18="Moderado"),CONCATENATE("R3C",'Mapa final'!$Q$18),"")</f>
        <v/>
      </c>
      <c r="AB8" s="56" t="str">
        <f>IF(AND('Mapa final'!$AA$13="Muy Alta",'Mapa final'!$AC$13="Mayor"),CONCATENATE("R3C",'Mapa final'!$Q$13),"")</f>
        <v/>
      </c>
      <c r="AC8" s="57" t="str">
        <f>IF(AND('Mapa final'!$AA$14="Muy Alta",'Mapa final'!$AC$14="Mayor"),CONCATENATE("R3C",'Mapa final'!$Q$14),"")</f>
        <v/>
      </c>
      <c r="AD8" s="57" t="str">
        <f>IF(AND('Mapa final'!$AA$15="Muy Alta",'Mapa final'!$AC$15="Mayor"),CONCATENATE("R3C",'Mapa final'!$Q$15),"")</f>
        <v/>
      </c>
      <c r="AE8" s="57" t="str">
        <f>IF(AND('Mapa final'!$AA$16="Muy Alta",'Mapa final'!$AC$16="Mayor"),CONCATENATE("R3C",'Mapa final'!$Q$16),"")</f>
        <v/>
      </c>
      <c r="AF8" s="57" t="str">
        <f>IF(AND('Mapa final'!$AA$17="Muy Alta",'Mapa final'!$AC$17="Mayor"),CONCATENATE("R3C",'Mapa final'!$Q$17),"")</f>
        <v/>
      </c>
      <c r="AG8" s="58" t="str">
        <f>IF(AND('Mapa final'!$AA$18="Muy Alta",'Mapa final'!$AC$18="Mayor"),CONCATENATE("R3C",'Mapa final'!$Q$18),"")</f>
        <v/>
      </c>
      <c r="AH8" s="59" t="str">
        <f>IF(AND('Mapa final'!$AA$13="Muy Alta",'Mapa final'!$AC$13="Catastrófico"),CONCATENATE("R3C",'Mapa final'!$Q$13),"")</f>
        <v/>
      </c>
      <c r="AI8" s="60" t="str">
        <f>IF(AND('Mapa final'!$AA$14="Muy Alta",'Mapa final'!$AC$14="Catastrófico"),CONCATENATE("R3C",'Mapa final'!$Q$14),"")</f>
        <v/>
      </c>
      <c r="AJ8" s="60" t="str">
        <f>IF(AND('Mapa final'!$AA$15="Muy Alta",'Mapa final'!$AC$15="Catastrófico"),CONCATENATE("R3C",'Mapa final'!$Q$15),"")</f>
        <v/>
      </c>
      <c r="AK8" s="60" t="str">
        <f>IF(AND('Mapa final'!$AA$16="Muy Alta",'Mapa final'!$AC$16="Catastrófico"),CONCATENATE("R3C",'Mapa final'!$Q$16),"")</f>
        <v/>
      </c>
      <c r="AL8" s="60" t="str">
        <f>IF(AND('Mapa final'!$AA$17="Muy Alta",'Mapa final'!$AC$17="Catastrófico"),CONCATENATE("R3C",'Mapa final'!$Q$17),"")</f>
        <v/>
      </c>
      <c r="AM8" s="61" t="str">
        <f>IF(AND('Mapa final'!$AA$18="Muy Alta",'Mapa final'!$AC$18="Catastrófico"),CONCATENATE("R3C",'Mapa final'!$Q$18),"")</f>
        <v/>
      </c>
      <c r="AN8" s="1"/>
      <c r="AO8" s="202"/>
      <c r="AP8" s="120"/>
      <c r="AQ8" s="120"/>
      <c r="AR8" s="120"/>
      <c r="AS8" s="120"/>
      <c r="AT8" s="203"/>
      <c r="AU8" s="1"/>
      <c r="AV8" s="1"/>
      <c r="AW8" s="1"/>
      <c r="AX8" s="1"/>
      <c r="AY8" s="1"/>
      <c r="AZ8" s="1"/>
      <c r="BA8" s="1"/>
      <c r="BB8" s="1"/>
      <c r="BC8" s="1"/>
      <c r="BD8" s="1"/>
      <c r="BE8" s="1"/>
      <c r="BF8" s="1"/>
      <c r="BG8" s="1"/>
      <c r="BH8" s="1"/>
      <c r="BI8" s="1"/>
    </row>
    <row r="9" spans="1:61" ht="15" customHeight="1">
      <c r="A9" s="1"/>
      <c r="B9" s="219"/>
      <c r="C9" s="120"/>
      <c r="D9" s="121"/>
      <c r="E9" s="132"/>
      <c r="F9" s="120"/>
      <c r="G9" s="120"/>
      <c r="H9" s="120"/>
      <c r="I9" s="121"/>
      <c r="J9" s="56" t="str">
        <f>IF(AND('Mapa final'!$AA$19="Muy Alta",'Mapa final'!$AC$19="Leve"),CONCATENATE("R4C",'Mapa final'!$Q$19),"")</f>
        <v/>
      </c>
      <c r="K9" s="57" t="str">
        <f>IF(AND('Mapa final'!$AA$20="Muy Alta",'Mapa final'!$AC$20="Leve"),CONCATENATE("R4C",'Mapa final'!$Q$20),"")</f>
        <v/>
      </c>
      <c r="L9" s="57" t="str">
        <f>IF(AND('Mapa final'!$AA$21="Muy Alta",'Mapa final'!$AC$21="Leve"),CONCATENATE("R4C",'Mapa final'!$Q$21),"")</f>
        <v/>
      </c>
      <c r="M9" s="57" t="str">
        <f>IF(AND('Mapa final'!$AA$22="Muy Alta",'Mapa final'!$AC$22="Leve"),CONCATENATE("R4C",'Mapa final'!$Q$22),"")</f>
        <v/>
      </c>
      <c r="N9" s="57" t="str">
        <f>IF(AND('Mapa final'!$AA$23="Muy Alta",'Mapa final'!$AC$23="Leve"),CONCATENATE("R4C",'Mapa final'!$Q$23),"")</f>
        <v/>
      </c>
      <c r="O9" s="58" t="str">
        <f>IF(AND('Mapa final'!$AA$24="Muy Alta",'Mapa final'!$AC$24="Leve"),CONCATENATE("R4C",'Mapa final'!$Q$24),"")</f>
        <v/>
      </c>
      <c r="P9" s="56" t="str">
        <f>IF(AND('Mapa final'!$AA$19="Muy Alta",'Mapa final'!$AC$19="Menor"),CONCATENATE("R4C",'Mapa final'!$Q$19),"")</f>
        <v/>
      </c>
      <c r="Q9" s="57" t="str">
        <f>IF(AND('Mapa final'!$AA$20="Muy Alta",'Mapa final'!$AC$20="Menor"),CONCATENATE("R4C",'Mapa final'!$Q$20),"")</f>
        <v/>
      </c>
      <c r="R9" s="57" t="str">
        <f>IF(AND('Mapa final'!$AA$21="Muy Alta",'Mapa final'!$AC$21="Menor"),CONCATENATE("R4C",'Mapa final'!$Q$21),"")</f>
        <v/>
      </c>
      <c r="S9" s="57" t="str">
        <f>IF(AND('Mapa final'!$AA$22="Muy Alta",'Mapa final'!$AC$22="Menor"),CONCATENATE("R4C",'Mapa final'!$Q$22),"")</f>
        <v/>
      </c>
      <c r="T9" s="57" t="str">
        <f>IF(AND('Mapa final'!$AA$23="Muy Alta",'Mapa final'!$AC$23="Menor"),CONCATENATE("R4C",'Mapa final'!$Q$23),"")</f>
        <v/>
      </c>
      <c r="U9" s="58" t="str">
        <f>IF(AND('Mapa final'!$AA$24="Muy Alta",'Mapa final'!$AC$24="Menor"),CONCATENATE("R4C",'Mapa final'!$Q$24),"")</f>
        <v/>
      </c>
      <c r="V9" s="56" t="str">
        <f>IF(AND('Mapa final'!$AA$19="Muy Alta",'Mapa final'!$AC$19="Moderado"),CONCATENATE("R4C",'Mapa final'!$Q$19),"")</f>
        <v/>
      </c>
      <c r="W9" s="57" t="str">
        <f>IF(AND('Mapa final'!$AA$20="Muy Alta",'Mapa final'!$AC$20="Moderado"),CONCATENATE("R4C",'Mapa final'!$Q$20),"")</f>
        <v/>
      </c>
      <c r="X9" s="57" t="str">
        <f>IF(AND('Mapa final'!$AA$21="Muy Alta",'Mapa final'!$AC$21="Moderado"),CONCATENATE("R4C",'Mapa final'!$Q$21),"")</f>
        <v/>
      </c>
      <c r="Y9" s="57" t="str">
        <f>IF(AND('Mapa final'!$AA$22="Muy Alta",'Mapa final'!$AC$22="Moderado"),CONCATENATE("R4C",'Mapa final'!$Q$22),"")</f>
        <v/>
      </c>
      <c r="Z9" s="57" t="str">
        <f>IF(AND('Mapa final'!$AA$23="Muy Alta",'Mapa final'!$AC$23="Moderado"),CONCATENATE("R4C",'Mapa final'!$Q$23),"")</f>
        <v/>
      </c>
      <c r="AA9" s="58" t="str">
        <f>IF(AND('Mapa final'!$AA$24="Muy Alta",'Mapa final'!$AC$24="Moderado"),CONCATENATE("R4C",'Mapa final'!$Q$24),"")</f>
        <v/>
      </c>
      <c r="AB9" s="56" t="str">
        <f>IF(AND('Mapa final'!$AA$19="Muy Alta",'Mapa final'!$AC$19="Mayor"),CONCATENATE("R4C",'Mapa final'!$Q$19),"")</f>
        <v/>
      </c>
      <c r="AC9" s="57" t="str">
        <f>IF(AND('Mapa final'!$AA$20="Muy Alta",'Mapa final'!$AC$20="Mayor"),CONCATENATE("R4C",'Mapa final'!$Q$20),"")</f>
        <v/>
      </c>
      <c r="AD9" s="57" t="str">
        <f>IF(AND('Mapa final'!$AA$21="Muy Alta",'Mapa final'!$AC$21="Mayor"),CONCATENATE("R4C",'Mapa final'!$Q$21),"")</f>
        <v/>
      </c>
      <c r="AE9" s="57" t="str">
        <f>IF(AND('Mapa final'!$AA$22="Muy Alta",'Mapa final'!$AC$22="Mayor"),CONCATENATE("R4C",'Mapa final'!$Q$22),"")</f>
        <v/>
      </c>
      <c r="AF9" s="57" t="str">
        <f>IF(AND('Mapa final'!$AA$23="Muy Alta",'Mapa final'!$AC$23="Mayor"),CONCATENATE("R4C",'Mapa final'!$Q$23),"")</f>
        <v/>
      </c>
      <c r="AG9" s="58" t="str">
        <f>IF(AND('Mapa final'!$AA$24="Muy Alta",'Mapa final'!$AC$24="Mayor"),CONCATENATE("R4C",'Mapa final'!$Q$24),"")</f>
        <v/>
      </c>
      <c r="AH9" s="59" t="str">
        <f>IF(AND('Mapa final'!$AA$19="Muy Alta",'Mapa final'!$AC$19="Catastrófico"),CONCATENATE("R4C",'Mapa final'!$Q$19),"")</f>
        <v/>
      </c>
      <c r="AI9" s="60" t="str">
        <f>IF(AND('Mapa final'!$AA$20="Muy Alta",'Mapa final'!$AC$20="Catastrófico"),CONCATENATE("R4C",'Mapa final'!$Q$20),"")</f>
        <v/>
      </c>
      <c r="AJ9" s="60" t="str">
        <f>IF(AND('Mapa final'!$AA$21="Muy Alta",'Mapa final'!$AC$21="Catastrófico"),CONCATENATE("R4C",'Mapa final'!$Q$21),"")</f>
        <v/>
      </c>
      <c r="AK9" s="60" t="str">
        <f>IF(AND('Mapa final'!$AA$22="Muy Alta",'Mapa final'!$AC$22="Catastrófico"),CONCATENATE("R4C",'Mapa final'!$Q$22),"")</f>
        <v/>
      </c>
      <c r="AL9" s="60" t="str">
        <f>IF(AND('Mapa final'!$AA$23="Muy Alta",'Mapa final'!$AC$23="Catastrófico"),CONCATENATE("R4C",'Mapa final'!$Q$23),"")</f>
        <v/>
      </c>
      <c r="AM9" s="61" t="str">
        <f>IF(AND('Mapa final'!$AA$24="Muy Alta",'Mapa final'!$AC$24="Catastrófico"),CONCATENATE("R4C",'Mapa final'!$Q$24),"")</f>
        <v/>
      </c>
      <c r="AN9" s="1"/>
      <c r="AO9" s="202"/>
      <c r="AP9" s="120"/>
      <c r="AQ9" s="120"/>
      <c r="AR9" s="120"/>
      <c r="AS9" s="120"/>
      <c r="AT9" s="203"/>
      <c r="AU9" s="1"/>
      <c r="AV9" s="1"/>
      <c r="AW9" s="1"/>
      <c r="AX9" s="1"/>
      <c r="AY9" s="1"/>
      <c r="AZ9" s="1"/>
      <c r="BA9" s="1"/>
      <c r="BB9" s="1"/>
      <c r="BC9" s="1"/>
      <c r="BD9" s="1"/>
      <c r="BE9" s="1"/>
      <c r="BF9" s="1"/>
      <c r="BG9" s="1"/>
      <c r="BH9" s="1"/>
      <c r="BI9" s="1"/>
    </row>
    <row r="10" spans="1:61" ht="15" customHeight="1">
      <c r="A10" s="1"/>
      <c r="B10" s="219"/>
      <c r="C10" s="120"/>
      <c r="D10" s="121"/>
      <c r="E10" s="132"/>
      <c r="F10" s="120"/>
      <c r="G10" s="120"/>
      <c r="H10" s="120"/>
      <c r="I10" s="121"/>
      <c r="J10" s="56" t="str">
        <f>IF(AND('Mapa final'!$AA$25="Muy Alta",'Mapa final'!$AC$25="Leve"),CONCATENATE("R5C",'Mapa final'!$Q$25),"")</f>
        <v/>
      </c>
      <c r="K10" s="57" t="str">
        <f>IF(AND('Mapa final'!$AA$26="Muy Alta",'Mapa final'!$AC$26="Leve"),CONCATENATE("R5C",'Mapa final'!$Q$26),"")</f>
        <v/>
      </c>
      <c r="L10" s="57" t="str">
        <f>IF(AND('Mapa final'!$AA$27="Muy Alta",'Mapa final'!$AC$27="Leve"),CONCATENATE("R5C",'Mapa final'!$Q$27),"")</f>
        <v/>
      </c>
      <c r="M10" s="57" t="str">
        <f>IF(AND('Mapa final'!$AA$28="Muy Alta",'Mapa final'!$AC$28="Leve"),CONCATENATE("R5C",'Mapa final'!$Q$28),"")</f>
        <v/>
      </c>
      <c r="N10" s="57" t="str">
        <f>IF(AND('Mapa final'!$AA$29="Muy Alta",'Mapa final'!$AC$29="Leve"),CONCATENATE("R5C",'Mapa final'!$Q$29),"")</f>
        <v/>
      </c>
      <c r="O10" s="58" t="str">
        <f>IF(AND('Mapa final'!$AA$30="Muy Alta",'Mapa final'!$AC$30="Leve"),CONCATENATE("R5C",'Mapa final'!$Q$30),"")</f>
        <v/>
      </c>
      <c r="P10" s="56" t="str">
        <f>IF(AND('Mapa final'!$AA$25="Muy Alta",'Mapa final'!$AC$25="Menor"),CONCATENATE("R5C",'Mapa final'!$Q$25),"")</f>
        <v/>
      </c>
      <c r="Q10" s="57" t="str">
        <f>IF(AND('Mapa final'!$AA$26="Muy Alta",'Mapa final'!$AC$26="Menor"),CONCATENATE("R5C",'Mapa final'!$Q$26),"")</f>
        <v/>
      </c>
      <c r="R10" s="57" t="str">
        <f>IF(AND('Mapa final'!$AA$27="Muy Alta",'Mapa final'!$AC$27="Menor"),CONCATENATE("R5C",'Mapa final'!$Q$27),"")</f>
        <v/>
      </c>
      <c r="S10" s="57" t="str">
        <f>IF(AND('Mapa final'!$AA$28="Muy Alta",'Mapa final'!$AC$28="Menor"),CONCATENATE("R5C",'Mapa final'!$Q$28),"")</f>
        <v/>
      </c>
      <c r="T10" s="57" t="str">
        <f>IF(AND('Mapa final'!$AA$29="Muy Alta",'Mapa final'!$AC$29="Menor"),CONCATENATE("R5C",'Mapa final'!$Q$29),"")</f>
        <v/>
      </c>
      <c r="U10" s="58" t="str">
        <f>IF(AND('Mapa final'!$AA$30="Muy Alta",'Mapa final'!$AC$30="Menor"),CONCATENATE("R5C",'Mapa final'!$Q$30),"")</f>
        <v/>
      </c>
      <c r="V10" s="56" t="str">
        <f>IF(AND('Mapa final'!$AA$25="Muy Alta",'Mapa final'!$AC$25="Moderado"),CONCATENATE("R5C",'Mapa final'!$Q$25),"")</f>
        <v/>
      </c>
      <c r="W10" s="57" t="str">
        <f>IF(AND('Mapa final'!$AA$26="Muy Alta",'Mapa final'!$AC$26="Moderado"),CONCATENATE("R5C",'Mapa final'!$Q$26),"")</f>
        <v/>
      </c>
      <c r="X10" s="57" t="str">
        <f>IF(AND('Mapa final'!$AA$27="Muy Alta",'Mapa final'!$AC$27="Moderado"),CONCATENATE("R5C",'Mapa final'!$Q$27),"")</f>
        <v/>
      </c>
      <c r="Y10" s="57" t="str">
        <f>IF(AND('Mapa final'!$AA$28="Muy Alta",'Mapa final'!$AC$28="Moderado"),CONCATENATE("R5C",'Mapa final'!$Q$28),"")</f>
        <v/>
      </c>
      <c r="Z10" s="57" t="str">
        <f>IF(AND('Mapa final'!$AA$29="Muy Alta",'Mapa final'!$AC$29="Moderado"),CONCATENATE("R5C",'Mapa final'!$Q$29),"")</f>
        <v/>
      </c>
      <c r="AA10" s="58" t="str">
        <f>IF(AND('Mapa final'!$AA$30="Muy Alta",'Mapa final'!$AC$30="Moderado"),CONCATENATE("R5C",'Mapa final'!$Q$30),"")</f>
        <v/>
      </c>
      <c r="AB10" s="56" t="str">
        <f>IF(AND('Mapa final'!$AA$25="Muy Alta",'Mapa final'!$AC$25="Mayor"),CONCATENATE("R5C",'Mapa final'!$Q$25),"")</f>
        <v/>
      </c>
      <c r="AC10" s="57" t="str">
        <f>IF(AND('Mapa final'!$AA$26="Muy Alta",'Mapa final'!$AC$26="Mayor"),CONCATENATE("R5C",'Mapa final'!$Q$26),"")</f>
        <v/>
      </c>
      <c r="AD10" s="57" t="str">
        <f>IF(AND('Mapa final'!$AA$27="Muy Alta",'Mapa final'!$AC$27="Mayor"),CONCATENATE("R5C",'Mapa final'!$Q$27),"")</f>
        <v/>
      </c>
      <c r="AE10" s="57" t="str">
        <f>IF(AND('Mapa final'!$AA$28="Muy Alta",'Mapa final'!$AC$28="Mayor"),CONCATENATE("R5C",'Mapa final'!$Q$28),"")</f>
        <v/>
      </c>
      <c r="AF10" s="57" t="str">
        <f>IF(AND('Mapa final'!$AA$29="Muy Alta",'Mapa final'!$AC$29="Mayor"),CONCATENATE("R5C",'Mapa final'!$Q$29),"")</f>
        <v/>
      </c>
      <c r="AG10" s="58" t="str">
        <f>IF(AND('Mapa final'!$AA$30="Muy Alta",'Mapa final'!$AC$30="Mayor"),CONCATENATE("R5C",'Mapa final'!$Q$30),"")</f>
        <v/>
      </c>
      <c r="AH10" s="59" t="str">
        <f>IF(AND('Mapa final'!$AA$25="Muy Alta",'Mapa final'!$AC$25="Catastrófico"),CONCATENATE("R5C",'Mapa final'!$Q$25),"")</f>
        <v/>
      </c>
      <c r="AI10" s="60" t="str">
        <f>IF(AND('Mapa final'!$AA$26="Muy Alta",'Mapa final'!$AC$26="Catastrófico"),CONCATENATE("R5C",'Mapa final'!$Q$26),"")</f>
        <v/>
      </c>
      <c r="AJ10" s="60" t="str">
        <f>IF(AND('Mapa final'!$AA$27="Muy Alta",'Mapa final'!$AC$27="Catastrófico"),CONCATENATE("R5C",'Mapa final'!$Q$27),"")</f>
        <v/>
      </c>
      <c r="AK10" s="60" t="str">
        <f>IF(AND('Mapa final'!$AA$28="Muy Alta",'Mapa final'!$AC$28="Catastrófico"),CONCATENATE("R5C",'Mapa final'!$Q$28),"")</f>
        <v/>
      </c>
      <c r="AL10" s="60" t="str">
        <f>IF(AND('Mapa final'!$AA$29="Muy Alta",'Mapa final'!$AC$29="Catastrófico"),CONCATENATE("R5C",'Mapa final'!$Q$29),"")</f>
        <v/>
      </c>
      <c r="AM10" s="61" t="str">
        <f>IF(AND('Mapa final'!$AA$30="Muy Alta",'Mapa final'!$AC$30="Catastrófico"),CONCATENATE("R5C",'Mapa final'!$Q$30),"")</f>
        <v/>
      </c>
      <c r="AN10" s="1"/>
      <c r="AO10" s="202"/>
      <c r="AP10" s="120"/>
      <c r="AQ10" s="120"/>
      <c r="AR10" s="120"/>
      <c r="AS10" s="120"/>
      <c r="AT10" s="203"/>
      <c r="AU10" s="1"/>
      <c r="AV10" s="1"/>
      <c r="AW10" s="1"/>
      <c r="AX10" s="1"/>
      <c r="AY10" s="1"/>
      <c r="AZ10" s="1"/>
      <c r="BA10" s="1"/>
      <c r="BB10" s="1"/>
      <c r="BC10" s="1"/>
      <c r="BD10" s="1"/>
      <c r="BE10" s="1"/>
      <c r="BF10" s="1"/>
      <c r="BG10" s="1"/>
      <c r="BH10" s="1"/>
      <c r="BI10" s="1"/>
    </row>
    <row r="11" spans="1:61" ht="15" customHeight="1">
      <c r="A11" s="1"/>
      <c r="B11" s="219"/>
      <c r="C11" s="120"/>
      <c r="D11" s="121"/>
      <c r="E11" s="132"/>
      <c r="F11" s="120"/>
      <c r="G11" s="120"/>
      <c r="H11" s="120"/>
      <c r="I11" s="121"/>
      <c r="J11" s="56" t="str">
        <f>IF(AND('Mapa final'!$AA$31="Muy Alta",'Mapa final'!$AC$31="Leve"),CONCATENATE("R6C",'Mapa final'!$Q$31),"")</f>
        <v/>
      </c>
      <c r="K11" s="57" t="str">
        <f>IF(AND('Mapa final'!$AA$32="Muy Alta",'Mapa final'!$AC$32="Leve"),CONCATENATE("R6C",'Mapa final'!$Q$32),"")</f>
        <v/>
      </c>
      <c r="L11" s="57" t="str">
        <f>IF(AND('Mapa final'!$AA$33="Muy Alta",'Mapa final'!$AC$33="Leve"),CONCATENATE("R6C",'Mapa final'!$Q$33),"")</f>
        <v/>
      </c>
      <c r="M11" s="57" t="str">
        <f>IF(AND('Mapa final'!$AA$34="Muy Alta",'Mapa final'!$AC$34="Leve"),CONCATENATE("R6C",'Mapa final'!$Q$34),"")</f>
        <v/>
      </c>
      <c r="N11" s="57" t="str">
        <f>IF(AND('Mapa final'!$AA$35="Muy Alta",'Mapa final'!$AC$35="Leve"),CONCATENATE("R6C",'Mapa final'!$Q$35),"")</f>
        <v/>
      </c>
      <c r="O11" s="58" t="str">
        <f>IF(AND('Mapa final'!$AA$36="Muy Alta",'Mapa final'!$AC$36="Leve"),CONCATENATE("R6C",'Mapa final'!$Q$36),"")</f>
        <v/>
      </c>
      <c r="P11" s="56" t="str">
        <f>IF(AND('Mapa final'!$AA$31="Muy Alta",'Mapa final'!$AC$31="Menor"),CONCATENATE("R6C",'Mapa final'!$Q$31),"")</f>
        <v/>
      </c>
      <c r="Q11" s="57" t="str">
        <f>IF(AND('Mapa final'!$AA$32="Muy Alta",'Mapa final'!$AC$32="Menor"),CONCATENATE("R6C",'Mapa final'!$Q$32),"")</f>
        <v/>
      </c>
      <c r="R11" s="57" t="str">
        <f>IF(AND('Mapa final'!$AA$33="Muy Alta",'Mapa final'!$AC$33="Menor"),CONCATENATE("R6C",'Mapa final'!$Q$33),"")</f>
        <v/>
      </c>
      <c r="S11" s="57" t="str">
        <f>IF(AND('Mapa final'!$AA$34="Muy Alta",'Mapa final'!$AC$34="Menor"),CONCATENATE("R6C",'Mapa final'!$Q$34),"")</f>
        <v/>
      </c>
      <c r="T11" s="57" t="str">
        <f>IF(AND('Mapa final'!$AA$35="Muy Alta",'Mapa final'!$AC$35="Menor"),CONCATENATE("R6C",'Mapa final'!$Q$35),"")</f>
        <v/>
      </c>
      <c r="U11" s="58" t="str">
        <f>IF(AND('Mapa final'!$AA$36="Muy Alta",'Mapa final'!$AC$36="Menor"),CONCATENATE("R6C",'Mapa final'!$Q$36),"")</f>
        <v/>
      </c>
      <c r="V11" s="56" t="str">
        <f>IF(AND('Mapa final'!$AA$31="Muy Alta",'Mapa final'!$AC$31="Moderado"),CONCATENATE("R6C",'Mapa final'!$Q$31),"")</f>
        <v/>
      </c>
      <c r="W11" s="57" t="str">
        <f>IF(AND('Mapa final'!$AA$32="Muy Alta",'Mapa final'!$AC$32="Moderado"),CONCATENATE("R6C",'Mapa final'!$Q$32),"")</f>
        <v/>
      </c>
      <c r="X11" s="57" t="str">
        <f>IF(AND('Mapa final'!$AA$33="Muy Alta",'Mapa final'!$AC$33="Moderado"),CONCATENATE("R6C",'Mapa final'!$Q$33),"")</f>
        <v/>
      </c>
      <c r="Y11" s="57" t="str">
        <f>IF(AND('Mapa final'!$AA$34="Muy Alta",'Mapa final'!$AC$34="Moderado"),CONCATENATE("R6C",'Mapa final'!$Q$34),"")</f>
        <v/>
      </c>
      <c r="Z11" s="57" t="str">
        <f>IF(AND('Mapa final'!$AA$35="Muy Alta",'Mapa final'!$AC$35="Moderado"),CONCATENATE("R6C",'Mapa final'!$Q$35),"")</f>
        <v/>
      </c>
      <c r="AA11" s="58" t="str">
        <f>IF(AND('Mapa final'!$AA$36="Muy Alta",'Mapa final'!$AC$36="Moderado"),CONCATENATE("R6C",'Mapa final'!$Q$36),"")</f>
        <v/>
      </c>
      <c r="AB11" s="56" t="str">
        <f>IF(AND('Mapa final'!$AA$31="Muy Alta",'Mapa final'!$AC$31="Mayor"),CONCATENATE("R6C",'Mapa final'!$Q$31),"")</f>
        <v/>
      </c>
      <c r="AC11" s="57" t="str">
        <f>IF(AND('Mapa final'!$AA$32="Muy Alta",'Mapa final'!$AC$32="Mayor"),CONCATENATE("R6C",'Mapa final'!$Q$32),"")</f>
        <v/>
      </c>
      <c r="AD11" s="57" t="str">
        <f>IF(AND('Mapa final'!$AA$33="Muy Alta",'Mapa final'!$AC$33="Mayor"),CONCATENATE("R6C",'Mapa final'!$Q$33),"")</f>
        <v/>
      </c>
      <c r="AE11" s="57" t="str">
        <f>IF(AND('Mapa final'!$AA$34="Muy Alta",'Mapa final'!$AC$34="Mayor"),CONCATENATE("R6C",'Mapa final'!$Q$34),"")</f>
        <v/>
      </c>
      <c r="AF11" s="57" t="str">
        <f>IF(AND('Mapa final'!$AA$35="Muy Alta",'Mapa final'!$AC$35="Mayor"),CONCATENATE("R6C",'Mapa final'!$Q$35),"")</f>
        <v/>
      </c>
      <c r="AG11" s="58" t="str">
        <f>IF(AND('Mapa final'!$AA$36="Muy Alta",'Mapa final'!$AC$36="Mayor"),CONCATENATE("R6C",'Mapa final'!$Q$36),"")</f>
        <v/>
      </c>
      <c r="AH11" s="59" t="str">
        <f>IF(AND('Mapa final'!$AA$31="Muy Alta",'Mapa final'!$AC$31="Catastrófico"),CONCATENATE("R6C",'Mapa final'!$Q$31),"")</f>
        <v/>
      </c>
      <c r="AI11" s="60" t="str">
        <f>IF(AND('Mapa final'!$AA$32="Muy Alta",'Mapa final'!$AC$32="Catastrófico"),CONCATENATE("R6C",'Mapa final'!$Q$32),"")</f>
        <v/>
      </c>
      <c r="AJ11" s="60" t="str">
        <f>IF(AND('Mapa final'!$AA$33="Muy Alta",'Mapa final'!$AC$33="Catastrófico"),CONCATENATE("R6C",'Mapa final'!$Q$33),"")</f>
        <v/>
      </c>
      <c r="AK11" s="60" t="str">
        <f>IF(AND('Mapa final'!$AA$34="Muy Alta",'Mapa final'!$AC$34="Catastrófico"),CONCATENATE("R6C",'Mapa final'!$Q$34),"")</f>
        <v/>
      </c>
      <c r="AL11" s="60" t="str">
        <f>IF(AND('Mapa final'!$AA$35="Muy Alta",'Mapa final'!$AC$35="Catastrófico"),CONCATENATE("R6C",'Mapa final'!$Q$35),"")</f>
        <v/>
      </c>
      <c r="AM11" s="61" t="str">
        <f>IF(AND('Mapa final'!$AA$36="Muy Alta",'Mapa final'!$AC$36="Catastrófico"),CONCATENATE("R6C",'Mapa final'!$Q$36),"")</f>
        <v/>
      </c>
      <c r="AN11" s="1"/>
      <c r="AO11" s="202"/>
      <c r="AP11" s="120"/>
      <c r="AQ11" s="120"/>
      <c r="AR11" s="120"/>
      <c r="AS11" s="120"/>
      <c r="AT11" s="203"/>
      <c r="AU11" s="1"/>
      <c r="AV11" s="1"/>
      <c r="AW11" s="1"/>
      <c r="AX11" s="1"/>
      <c r="AY11" s="1"/>
      <c r="AZ11" s="1"/>
      <c r="BA11" s="1"/>
      <c r="BB11" s="1"/>
      <c r="BC11" s="1"/>
      <c r="BD11" s="1"/>
      <c r="BE11" s="1"/>
      <c r="BF11" s="1"/>
      <c r="BG11" s="1"/>
      <c r="BH11" s="1"/>
      <c r="BI11" s="1"/>
    </row>
    <row r="12" spans="1:61" ht="15" customHeight="1">
      <c r="A12" s="1"/>
      <c r="B12" s="219"/>
      <c r="C12" s="120"/>
      <c r="D12" s="121"/>
      <c r="E12" s="132"/>
      <c r="F12" s="120"/>
      <c r="G12" s="120"/>
      <c r="H12" s="120"/>
      <c r="I12" s="121"/>
      <c r="J12" s="56" t="str">
        <f>IF(AND('Mapa final'!$AA$37="Muy Alta",'Mapa final'!$AC$37="Leve"),CONCATENATE("R7C",'Mapa final'!$Q$37),"")</f>
        <v/>
      </c>
      <c r="K12" s="57" t="str">
        <f>IF(AND('Mapa final'!$AA$38="Muy Alta",'Mapa final'!$AC$38="Leve"),CONCATENATE("R7C",'Mapa final'!$Q$38),"")</f>
        <v/>
      </c>
      <c r="L12" s="57" t="str">
        <f>IF(AND('Mapa final'!$AA$39="Muy Alta",'Mapa final'!$AC$39="Leve"),CONCATENATE("R7C",'Mapa final'!$Q$39),"")</f>
        <v/>
      </c>
      <c r="M12" s="57" t="str">
        <f>IF(AND('Mapa final'!$AA$40="Muy Alta",'Mapa final'!$AC$40="Leve"),CONCATENATE("R7C",'Mapa final'!$Q$40),"")</f>
        <v/>
      </c>
      <c r="N12" s="57" t="str">
        <f>IF(AND('Mapa final'!$AA$41="Muy Alta",'Mapa final'!$AC$41="Leve"),CONCATENATE("R7C",'Mapa final'!$Q$41),"")</f>
        <v/>
      </c>
      <c r="O12" s="58" t="str">
        <f>IF(AND('Mapa final'!$AA$42="Muy Alta",'Mapa final'!$AC$42="Leve"),CONCATENATE("R7C",'Mapa final'!$Q$42),"")</f>
        <v/>
      </c>
      <c r="P12" s="56" t="str">
        <f>IF(AND('Mapa final'!$AA$37="Muy Alta",'Mapa final'!$AC$37="Menor"),CONCATENATE("R7C",'Mapa final'!$Q$37),"")</f>
        <v/>
      </c>
      <c r="Q12" s="57" t="str">
        <f>IF(AND('Mapa final'!$AA$38="Muy Alta",'Mapa final'!$AC$38="Menor"),CONCATENATE("R7C",'Mapa final'!$Q$38),"")</f>
        <v/>
      </c>
      <c r="R12" s="57" t="str">
        <f>IF(AND('Mapa final'!$AA$39="Muy Alta",'Mapa final'!$AC$39="Menor"),CONCATENATE("R7C",'Mapa final'!$Q$39),"")</f>
        <v/>
      </c>
      <c r="S12" s="57" t="str">
        <f>IF(AND('Mapa final'!$AA$40="Muy Alta",'Mapa final'!$AC$40="Menor"),CONCATENATE("R7C",'Mapa final'!$Q$40),"")</f>
        <v/>
      </c>
      <c r="T12" s="57" t="str">
        <f>IF(AND('Mapa final'!$AA$41="Muy Alta",'Mapa final'!$AC$41="Menor"),CONCATENATE("R7C",'Mapa final'!$Q$41),"")</f>
        <v/>
      </c>
      <c r="U12" s="58" t="str">
        <f>IF(AND('Mapa final'!$AA$42="Muy Alta",'Mapa final'!$AC$42="Menor"),CONCATENATE("R7C",'Mapa final'!$Q$42),"")</f>
        <v/>
      </c>
      <c r="V12" s="56" t="str">
        <f>IF(AND('Mapa final'!$AA$37="Muy Alta",'Mapa final'!$AC$37="Moderado"),CONCATENATE("R7C",'Mapa final'!$Q$37),"")</f>
        <v/>
      </c>
      <c r="W12" s="57" t="str">
        <f>IF(AND('Mapa final'!$AA$38="Muy Alta",'Mapa final'!$AC$38="Moderado"),CONCATENATE("R7C",'Mapa final'!$Q$38),"")</f>
        <v/>
      </c>
      <c r="X12" s="57" t="str">
        <f>IF(AND('Mapa final'!$AA$39="Muy Alta",'Mapa final'!$AC$39="Moderado"),CONCATENATE("R7C",'Mapa final'!$Q$39),"")</f>
        <v/>
      </c>
      <c r="Y12" s="57" t="str">
        <f>IF(AND('Mapa final'!$AA$40="Muy Alta",'Mapa final'!$AC$40="Moderado"),CONCATENATE("R7C",'Mapa final'!$Q$40),"")</f>
        <v/>
      </c>
      <c r="Z12" s="57" t="str">
        <f>IF(AND('Mapa final'!$AA$41="Muy Alta",'Mapa final'!$AC$41="Moderado"),CONCATENATE("R7C",'Mapa final'!$Q$41),"")</f>
        <v/>
      </c>
      <c r="AA12" s="58" t="str">
        <f>IF(AND('Mapa final'!$AA$42="Muy Alta",'Mapa final'!$AC$42="Moderado"),CONCATENATE("R7C",'Mapa final'!$Q$42),"")</f>
        <v/>
      </c>
      <c r="AB12" s="56" t="str">
        <f>IF(AND('Mapa final'!$AA$37="Muy Alta",'Mapa final'!$AC$37="Mayor"),CONCATENATE("R7C",'Mapa final'!$Q$37),"")</f>
        <v/>
      </c>
      <c r="AC12" s="57" t="str">
        <f>IF(AND('Mapa final'!$AA$38="Muy Alta",'Mapa final'!$AC$38="Mayor"),CONCATENATE("R7C",'Mapa final'!$Q$38),"")</f>
        <v/>
      </c>
      <c r="AD12" s="57" t="str">
        <f>IF(AND('Mapa final'!$AA$39="Muy Alta",'Mapa final'!$AC$39="Mayor"),CONCATENATE("R7C",'Mapa final'!$Q$39),"")</f>
        <v/>
      </c>
      <c r="AE12" s="57" t="str">
        <f>IF(AND('Mapa final'!$AA$40="Muy Alta",'Mapa final'!$AC$40="Mayor"),CONCATENATE("R7C",'Mapa final'!$Q$40),"")</f>
        <v/>
      </c>
      <c r="AF12" s="57" t="str">
        <f>IF(AND('Mapa final'!$AA$41="Muy Alta",'Mapa final'!$AC$41="Mayor"),CONCATENATE("R7C",'Mapa final'!$Q$41),"")</f>
        <v/>
      </c>
      <c r="AG12" s="58" t="str">
        <f>IF(AND('Mapa final'!$AA$42="Muy Alta",'Mapa final'!$AC$42="Mayor"),CONCATENATE("R7C",'Mapa final'!$Q$42),"")</f>
        <v/>
      </c>
      <c r="AH12" s="59" t="str">
        <f>IF(AND('Mapa final'!$AA$37="Muy Alta",'Mapa final'!$AC$37="Catastrófico"),CONCATENATE("R7C",'Mapa final'!$Q$37),"")</f>
        <v/>
      </c>
      <c r="AI12" s="60" t="str">
        <f>IF(AND('Mapa final'!$AA$38="Muy Alta",'Mapa final'!$AC$38="Catastrófico"),CONCATENATE("R7C",'Mapa final'!$Q$38),"")</f>
        <v/>
      </c>
      <c r="AJ12" s="60" t="str">
        <f>IF(AND('Mapa final'!$AA$39="Muy Alta",'Mapa final'!$AC$39="Catastrófico"),CONCATENATE("R7C",'Mapa final'!$Q$39),"")</f>
        <v/>
      </c>
      <c r="AK12" s="60" t="str">
        <f>IF(AND('Mapa final'!$AA$40="Muy Alta",'Mapa final'!$AC$40="Catastrófico"),CONCATENATE("R7C",'Mapa final'!$Q$40),"")</f>
        <v/>
      </c>
      <c r="AL12" s="60" t="str">
        <f>IF(AND('Mapa final'!$AA$41="Muy Alta",'Mapa final'!$AC$41="Catastrófico"),CONCATENATE("R7C",'Mapa final'!$Q$41),"")</f>
        <v/>
      </c>
      <c r="AM12" s="61" t="str">
        <f>IF(AND('Mapa final'!$AA$42="Muy Alta",'Mapa final'!$AC$42="Catastrófico"),CONCATENATE("R7C",'Mapa final'!$Q$42),"")</f>
        <v/>
      </c>
      <c r="AN12" s="1"/>
      <c r="AO12" s="202"/>
      <c r="AP12" s="120"/>
      <c r="AQ12" s="120"/>
      <c r="AR12" s="120"/>
      <c r="AS12" s="120"/>
      <c r="AT12" s="203"/>
      <c r="AU12" s="1"/>
      <c r="AV12" s="1"/>
      <c r="AW12" s="1"/>
      <c r="AX12" s="1"/>
      <c r="AY12" s="1"/>
      <c r="AZ12" s="1"/>
      <c r="BA12" s="1"/>
      <c r="BB12" s="1"/>
      <c r="BC12" s="1"/>
      <c r="BD12" s="1"/>
      <c r="BE12" s="1"/>
      <c r="BF12" s="1"/>
      <c r="BG12" s="1"/>
      <c r="BH12" s="1"/>
      <c r="BI12" s="1"/>
    </row>
    <row r="13" spans="1:61" ht="15" customHeight="1">
      <c r="A13" s="1"/>
      <c r="B13" s="219"/>
      <c r="C13" s="120"/>
      <c r="D13" s="121"/>
      <c r="E13" s="132"/>
      <c r="F13" s="120"/>
      <c r="G13" s="120"/>
      <c r="H13" s="120"/>
      <c r="I13" s="121"/>
      <c r="J13" s="56" t="str">
        <f>IF(AND('Mapa final'!$AA$43="Muy Alta",'Mapa final'!$AC$43="Leve"),CONCATENATE("R8C",'Mapa final'!$Q$43),"")</f>
        <v/>
      </c>
      <c r="K13" s="57" t="str">
        <f>IF(AND('Mapa final'!$AA$44="Muy Alta",'Mapa final'!$AC$44="Leve"),CONCATENATE("R8C",'Mapa final'!$Q$44),"")</f>
        <v/>
      </c>
      <c r="L13" s="57" t="str">
        <f>IF(AND('Mapa final'!$AA$45="Muy Alta",'Mapa final'!$AC$45="Leve"),CONCATENATE("R8C",'Mapa final'!$Q$45),"")</f>
        <v/>
      </c>
      <c r="M13" s="57" t="str">
        <f>IF(AND('Mapa final'!$AA$46="Muy Alta",'Mapa final'!$AC$46="Leve"),CONCATENATE("R8C",'Mapa final'!$Q$46),"")</f>
        <v/>
      </c>
      <c r="N13" s="57" t="str">
        <f>IF(AND('Mapa final'!$AA$47="Muy Alta",'Mapa final'!$AC$47="Leve"),CONCATENATE("R8C",'Mapa final'!$Q$47),"")</f>
        <v/>
      </c>
      <c r="O13" s="58" t="str">
        <f>IF(AND('Mapa final'!$AA$48="Muy Alta",'Mapa final'!$AC$48="Leve"),CONCATENATE("R8C",'Mapa final'!$Q$48),"")</f>
        <v/>
      </c>
      <c r="P13" s="56" t="str">
        <f>IF(AND('Mapa final'!$AA$43="Muy Alta",'Mapa final'!$AC$43="Menor"),CONCATENATE("R8C",'Mapa final'!$Q$43),"")</f>
        <v/>
      </c>
      <c r="Q13" s="57" t="str">
        <f>IF(AND('Mapa final'!$AA$44="Muy Alta",'Mapa final'!$AC$44="Menor"),CONCATENATE("R8C",'Mapa final'!$Q$44),"")</f>
        <v/>
      </c>
      <c r="R13" s="57" t="str">
        <f>IF(AND('Mapa final'!$AA$45="Muy Alta",'Mapa final'!$AC$45="Menor"),CONCATENATE("R8C",'Mapa final'!$Q$45),"")</f>
        <v/>
      </c>
      <c r="S13" s="57" t="str">
        <f>IF(AND('Mapa final'!$AA$46="Muy Alta",'Mapa final'!$AC$46="Menor"),CONCATENATE("R8C",'Mapa final'!$Q$46),"")</f>
        <v/>
      </c>
      <c r="T13" s="57" t="str">
        <f>IF(AND('Mapa final'!$AA$47="Muy Alta",'Mapa final'!$AC$47="Menor"),CONCATENATE("R8C",'Mapa final'!$Q$47),"")</f>
        <v/>
      </c>
      <c r="U13" s="58" t="str">
        <f>IF(AND('Mapa final'!$AA$48="Muy Alta",'Mapa final'!$AC$48="Menor"),CONCATENATE("R8C",'Mapa final'!$Q$48),"")</f>
        <v/>
      </c>
      <c r="V13" s="56" t="str">
        <f>IF(AND('Mapa final'!$AA$43="Muy Alta",'Mapa final'!$AC$43="Moderado"),CONCATENATE("R8C",'Mapa final'!$Q$43),"")</f>
        <v/>
      </c>
      <c r="W13" s="57" t="str">
        <f>IF(AND('Mapa final'!$AA$44="Muy Alta",'Mapa final'!$AC$44="Moderado"),CONCATENATE("R8C",'Mapa final'!$Q$44),"")</f>
        <v/>
      </c>
      <c r="X13" s="57" t="str">
        <f>IF(AND('Mapa final'!$AA$45="Muy Alta",'Mapa final'!$AC$45="Moderado"),CONCATENATE("R8C",'Mapa final'!$Q$45),"")</f>
        <v/>
      </c>
      <c r="Y13" s="57" t="str">
        <f>IF(AND('Mapa final'!$AA$46="Muy Alta",'Mapa final'!$AC$46="Moderado"),CONCATENATE("R8C",'Mapa final'!$Q$46),"")</f>
        <v/>
      </c>
      <c r="Z13" s="57" t="str">
        <f>IF(AND('Mapa final'!$AA$47="Muy Alta",'Mapa final'!$AC$47="Moderado"),CONCATENATE("R8C",'Mapa final'!$Q$47),"")</f>
        <v/>
      </c>
      <c r="AA13" s="58" t="str">
        <f>IF(AND('Mapa final'!$AA$48="Muy Alta",'Mapa final'!$AC$48="Moderado"),CONCATENATE("R8C",'Mapa final'!$Q$48),"")</f>
        <v/>
      </c>
      <c r="AB13" s="56" t="str">
        <f>IF(AND('Mapa final'!$AA$43="Muy Alta",'Mapa final'!$AC$43="Mayor"),CONCATENATE("R8C",'Mapa final'!$Q$43),"")</f>
        <v/>
      </c>
      <c r="AC13" s="57" t="str">
        <f>IF(AND('Mapa final'!$AA$44="Muy Alta",'Mapa final'!$AC$44="Mayor"),CONCATENATE("R8C",'Mapa final'!$Q$44),"")</f>
        <v/>
      </c>
      <c r="AD13" s="57" t="str">
        <f>IF(AND('Mapa final'!$AA$45="Muy Alta",'Mapa final'!$AC$45="Mayor"),CONCATENATE("R8C",'Mapa final'!$Q$45),"")</f>
        <v/>
      </c>
      <c r="AE13" s="57" t="str">
        <f>IF(AND('Mapa final'!$AA$46="Muy Alta",'Mapa final'!$AC$46="Mayor"),CONCATENATE("R8C",'Mapa final'!$Q$46),"")</f>
        <v/>
      </c>
      <c r="AF13" s="57" t="str">
        <f>IF(AND('Mapa final'!$AA$47="Muy Alta",'Mapa final'!$AC$47="Mayor"),CONCATENATE("R8C",'Mapa final'!$Q$47),"")</f>
        <v/>
      </c>
      <c r="AG13" s="58" t="str">
        <f>IF(AND('Mapa final'!$AA$48="Muy Alta",'Mapa final'!$AC$48="Mayor"),CONCATENATE("R8C",'Mapa final'!$Q$48),"")</f>
        <v/>
      </c>
      <c r="AH13" s="59" t="str">
        <f>IF(AND('Mapa final'!$AA$43="Muy Alta",'Mapa final'!$AC$43="Catastrófico"),CONCATENATE("R8C",'Mapa final'!$Q$43),"")</f>
        <v/>
      </c>
      <c r="AI13" s="60" t="str">
        <f>IF(AND('Mapa final'!$AA$44="Muy Alta",'Mapa final'!$AC$44="Catastrófico"),CONCATENATE("R8C",'Mapa final'!$Q$44),"")</f>
        <v/>
      </c>
      <c r="AJ13" s="60" t="str">
        <f>IF(AND('Mapa final'!$AA$45="Muy Alta",'Mapa final'!$AC$45="Catastrófico"),CONCATENATE("R8C",'Mapa final'!$Q$45),"")</f>
        <v/>
      </c>
      <c r="AK13" s="60" t="str">
        <f>IF(AND('Mapa final'!$AA$46="Muy Alta",'Mapa final'!$AC$46="Catastrófico"),CONCATENATE("R8C",'Mapa final'!$Q$46),"")</f>
        <v/>
      </c>
      <c r="AL13" s="60" t="str">
        <f>IF(AND('Mapa final'!$AA$47="Muy Alta",'Mapa final'!$AC$47="Catastrófico"),CONCATENATE("R8C",'Mapa final'!$Q$47),"")</f>
        <v/>
      </c>
      <c r="AM13" s="61" t="str">
        <f>IF(AND('Mapa final'!$AA$48="Muy Alta",'Mapa final'!$AC$48="Catastrófico"),CONCATENATE("R8C",'Mapa final'!$Q$48),"")</f>
        <v/>
      </c>
      <c r="AN13" s="1"/>
      <c r="AO13" s="202"/>
      <c r="AP13" s="120"/>
      <c r="AQ13" s="120"/>
      <c r="AR13" s="120"/>
      <c r="AS13" s="120"/>
      <c r="AT13" s="203"/>
      <c r="AU13" s="1"/>
      <c r="AV13" s="1"/>
      <c r="AW13" s="1"/>
      <c r="AX13" s="1"/>
      <c r="AY13" s="1"/>
      <c r="AZ13" s="1"/>
      <c r="BA13" s="1"/>
      <c r="BB13" s="1"/>
      <c r="BC13" s="1"/>
      <c r="BD13" s="1"/>
      <c r="BE13" s="1"/>
      <c r="BF13" s="1"/>
      <c r="BG13" s="1"/>
      <c r="BH13" s="1"/>
      <c r="BI13" s="1"/>
    </row>
    <row r="14" spans="1:61" ht="15" customHeight="1">
      <c r="A14" s="1"/>
      <c r="B14" s="219"/>
      <c r="C14" s="120"/>
      <c r="D14" s="121"/>
      <c r="E14" s="132"/>
      <c r="F14" s="120"/>
      <c r="G14" s="120"/>
      <c r="H14" s="120"/>
      <c r="I14" s="121"/>
      <c r="J14" s="56" t="str">
        <f>IF(AND('Mapa final'!$AA$49="Muy Alta",'Mapa final'!$AC$49="Leve"),CONCATENATE("R9C",'Mapa final'!$Q$49),"")</f>
        <v/>
      </c>
      <c r="K14" s="57" t="str">
        <f>IF(AND('Mapa final'!$AA$50="Muy Alta",'Mapa final'!$AC$50="Leve"),CONCATENATE("R9C",'Mapa final'!$Q$50),"")</f>
        <v/>
      </c>
      <c r="L14" s="57" t="str">
        <f>IF(AND('Mapa final'!$AA$51="Muy Alta",'Mapa final'!$AC$51="Leve"),CONCATENATE("R9C",'Mapa final'!$Q$51),"")</f>
        <v/>
      </c>
      <c r="M14" s="57" t="str">
        <f>IF(AND('Mapa final'!$AA$52="Muy Alta",'Mapa final'!$AC$52="Leve"),CONCATENATE("R9C",'Mapa final'!$Q$52),"")</f>
        <v/>
      </c>
      <c r="N14" s="57" t="str">
        <f>IF(AND('Mapa final'!$AA$53="Muy Alta",'Mapa final'!$AC$53="Leve"),CONCATENATE("R9C",'Mapa final'!$Q$53),"")</f>
        <v/>
      </c>
      <c r="O14" s="58" t="str">
        <f>IF(AND('Mapa final'!$AA$54="Muy Alta",'Mapa final'!$AC$54="Leve"),CONCATENATE("R9C",'Mapa final'!$Q$54),"")</f>
        <v/>
      </c>
      <c r="P14" s="56" t="str">
        <f>IF(AND('Mapa final'!$AA$49="Muy Alta",'Mapa final'!$AC$49="Menor"),CONCATENATE("R9C",'Mapa final'!$Q$49),"")</f>
        <v/>
      </c>
      <c r="Q14" s="57" t="str">
        <f>IF(AND('Mapa final'!$AA$50="Muy Alta",'Mapa final'!$AC$50="Menor"),CONCATENATE("R9C",'Mapa final'!$Q$50),"")</f>
        <v/>
      </c>
      <c r="R14" s="57" t="str">
        <f>IF(AND('Mapa final'!$AA$51="Muy Alta",'Mapa final'!$AC$51="Menor"),CONCATENATE("R9C",'Mapa final'!$Q$51),"")</f>
        <v/>
      </c>
      <c r="S14" s="57" t="str">
        <f>IF(AND('Mapa final'!$AA$52="Muy Alta",'Mapa final'!$AC$52="Menor"),CONCATENATE("R9C",'Mapa final'!$Q$52),"")</f>
        <v/>
      </c>
      <c r="T14" s="57" t="str">
        <f>IF(AND('Mapa final'!$AA$53="Muy Alta",'Mapa final'!$AC$53="Menor"),CONCATENATE("R9C",'Mapa final'!$Q$53),"")</f>
        <v/>
      </c>
      <c r="U14" s="58" t="str">
        <f>IF(AND('Mapa final'!$AA$54="Muy Alta",'Mapa final'!$AC$54="Menor"),CONCATENATE("R9C",'Mapa final'!$Q$54),"")</f>
        <v/>
      </c>
      <c r="V14" s="56" t="str">
        <f>IF(AND('Mapa final'!$AA$49="Muy Alta",'Mapa final'!$AC$49="Moderado"),CONCATENATE("R9C",'Mapa final'!$Q$49),"")</f>
        <v/>
      </c>
      <c r="W14" s="57" t="str">
        <f>IF(AND('Mapa final'!$AA$50="Muy Alta",'Mapa final'!$AC$50="Moderado"),CONCATENATE("R9C",'Mapa final'!$Q$50),"")</f>
        <v/>
      </c>
      <c r="X14" s="57" t="str">
        <f>IF(AND('Mapa final'!$AA$51="Muy Alta",'Mapa final'!$AC$51="Moderado"),CONCATENATE("R9C",'Mapa final'!$Q$51),"")</f>
        <v/>
      </c>
      <c r="Y14" s="57" t="str">
        <f>IF(AND('Mapa final'!$AA$52="Muy Alta",'Mapa final'!$AC$52="Moderado"),CONCATENATE("R9C",'Mapa final'!$Q$52),"")</f>
        <v/>
      </c>
      <c r="Z14" s="57" t="str">
        <f>IF(AND('Mapa final'!$AA$53="Muy Alta",'Mapa final'!$AC$53="Moderado"),CONCATENATE("R9C",'Mapa final'!$Q$53),"")</f>
        <v/>
      </c>
      <c r="AA14" s="58" t="str">
        <f>IF(AND('Mapa final'!$AA$54="Muy Alta",'Mapa final'!$AC$54="Moderado"),CONCATENATE("R9C",'Mapa final'!$Q$54),"")</f>
        <v/>
      </c>
      <c r="AB14" s="56" t="str">
        <f>IF(AND('Mapa final'!$AA$49="Muy Alta",'Mapa final'!$AC$49="Mayor"),CONCATENATE("R9C",'Mapa final'!$Q$49),"")</f>
        <v/>
      </c>
      <c r="AC14" s="57" t="str">
        <f>IF(AND('Mapa final'!$AA$50="Muy Alta",'Mapa final'!$AC$50="Mayor"),CONCATENATE("R9C",'Mapa final'!$Q$50),"")</f>
        <v/>
      </c>
      <c r="AD14" s="57" t="str">
        <f>IF(AND('Mapa final'!$AA$51="Muy Alta",'Mapa final'!$AC$51="Mayor"),CONCATENATE("R9C",'Mapa final'!$Q$51),"")</f>
        <v/>
      </c>
      <c r="AE14" s="57" t="str">
        <f>IF(AND('Mapa final'!$AA$52="Muy Alta",'Mapa final'!$AC$52="Mayor"),CONCATENATE("R9C",'Mapa final'!$Q$52),"")</f>
        <v/>
      </c>
      <c r="AF14" s="57" t="str">
        <f>IF(AND('Mapa final'!$AA$53="Muy Alta",'Mapa final'!$AC$53="Mayor"),CONCATENATE("R9C",'Mapa final'!$Q$53),"")</f>
        <v/>
      </c>
      <c r="AG14" s="58" t="str">
        <f>IF(AND('Mapa final'!$AA$54="Muy Alta",'Mapa final'!$AC$54="Mayor"),CONCATENATE("R9C",'Mapa final'!$Q$54),"")</f>
        <v/>
      </c>
      <c r="AH14" s="59" t="str">
        <f>IF(AND('Mapa final'!$AA$49="Muy Alta",'Mapa final'!$AC$49="Catastrófico"),CONCATENATE("R9C",'Mapa final'!$Q$49),"")</f>
        <v/>
      </c>
      <c r="AI14" s="60" t="str">
        <f>IF(AND('Mapa final'!$AA$50="Muy Alta",'Mapa final'!$AC$50="Catastrófico"),CONCATENATE("R9C",'Mapa final'!$Q$50),"")</f>
        <v/>
      </c>
      <c r="AJ14" s="60" t="str">
        <f>IF(AND('Mapa final'!$AA$51="Muy Alta",'Mapa final'!$AC$51="Catastrófico"),CONCATENATE("R9C",'Mapa final'!$Q$51),"")</f>
        <v/>
      </c>
      <c r="AK14" s="60" t="str">
        <f>IF(AND('Mapa final'!$AA$52="Muy Alta",'Mapa final'!$AC$52="Catastrófico"),CONCATENATE("R9C",'Mapa final'!$Q$52),"")</f>
        <v/>
      </c>
      <c r="AL14" s="60" t="str">
        <f>IF(AND('Mapa final'!$AA$53="Muy Alta",'Mapa final'!$AC$53="Catastrófico"),CONCATENATE("R9C",'Mapa final'!$Q$53),"")</f>
        <v/>
      </c>
      <c r="AM14" s="61" t="str">
        <f>IF(AND('Mapa final'!$AA$54="Muy Alta",'Mapa final'!$AC$54="Catastrófico"),CONCATENATE("R9C",'Mapa final'!$Q$54),"")</f>
        <v/>
      </c>
      <c r="AN14" s="1"/>
      <c r="AO14" s="202"/>
      <c r="AP14" s="120"/>
      <c r="AQ14" s="120"/>
      <c r="AR14" s="120"/>
      <c r="AS14" s="120"/>
      <c r="AT14" s="203"/>
      <c r="AU14" s="1"/>
      <c r="AV14" s="1"/>
      <c r="AW14" s="1"/>
      <c r="AX14" s="1"/>
      <c r="AY14" s="1"/>
      <c r="AZ14" s="1"/>
      <c r="BA14" s="1"/>
      <c r="BB14" s="1"/>
      <c r="BC14" s="1"/>
      <c r="BD14" s="1"/>
      <c r="BE14" s="1"/>
      <c r="BF14" s="1"/>
      <c r="BG14" s="1"/>
      <c r="BH14" s="1"/>
      <c r="BI14" s="1"/>
    </row>
    <row r="15" spans="1:61" ht="15.75" customHeight="1">
      <c r="A15" s="1"/>
      <c r="B15" s="219"/>
      <c r="C15" s="120"/>
      <c r="D15" s="121"/>
      <c r="E15" s="188"/>
      <c r="F15" s="212"/>
      <c r="G15" s="212"/>
      <c r="H15" s="212"/>
      <c r="I15" s="191"/>
      <c r="J15" s="62" t="str">
        <f>IF(AND('Mapa final'!$AA$55="Muy Alta",'Mapa final'!$AC$55="Leve"),CONCATENATE("R10C",'Mapa final'!$Q$55),"")</f>
        <v/>
      </c>
      <c r="K15" s="63" t="str">
        <f>IF(AND('Mapa final'!$AA$56="Muy Alta",'Mapa final'!$AC$56="Leve"),CONCATENATE("R10C",'Mapa final'!$Q$56),"")</f>
        <v/>
      </c>
      <c r="L15" s="63" t="str">
        <f>IF(AND('Mapa final'!$AA$57="Muy Alta",'Mapa final'!$AC$57="Leve"),CONCATENATE("R10C",'Mapa final'!$Q$57),"")</f>
        <v/>
      </c>
      <c r="M15" s="63" t="str">
        <f>IF(AND('Mapa final'!$AA$58="Muy Alta",'Mapa final'!$AC$58="Leve"),CONCATENATE("R10C",'Mapa final'!$Q$58),"")</f>
        <v/>
      </c>
      <c r="N15" s="63" t="str">
        <f>IF(AND('Mapa final'!$AA$59="Muy Alta",'Mapa final'!$AC$59="Leve"),CONCATENATE("R10C",'Mapa final'!$Q$59),"")</f>
        <v/>
      </c>
      <c r="O15" s="64" t="str">
        <f>IF(AND('Mapa final'!$AA$60="Muy Alta",'Mapa final'!$AC$60="Leve"),CONCATENATE("R10C",'Mapa final'!$Q$60),"")</f>
        <v/>
      </c>
      <c r="P15" s="56" t="str">
        <f>IF(AND('Mapa final'!$AA$55="Muy Alta",'Mapa final'!$AC$55="Menor"),CONCATENATE("R10C",'Mapa final'!$Q$55),"")</f>
        <v/>
      </c>
      <c r="Q15" s="57" t="str">
        <f>IF(AND('Mapa final'!$AA$56="Muy Alta",'Mapa final'!$AC$56="Menor"),CONCATENATE("R10C",'Mapa final'!$Q$56),"")</f>
        <v/>
      </c>
      <c r="R15" s="57" t="str">
        <f>IF(AND('Mapa final'!$AA$57="Muy Alta",'Mapa final'!$AC$57="Menor"),CONCATENATE("R10C",'Mapa final'!$Q$57),"")</f>
        <v/>
      </c>
      <c r="S15" s="57" t="str">
        <f>IF(AND('Mapa final'!$AA$58="Muy Alta",'Mapa final'!$AC$58="Menor"),CONCATENATE("R10C",'Mapa final'!$Q$58),"")</f>
        <v/>
      </c>
      <c r="T15" s="57" t="str">
        <f>IF(AND('Mapa final'!$AA$59="Muy Alta",'Mapa final'!$AC$59="Menor"),CONCATENATE("R10C",'Mapa final'!$Q$59),"")</f>
        <v/>
      </c>
      <c r="U15" s="58" t="str">
        <f>IF(AND('Mapa final'!$AA$60="Muy Alta",'Mapa final'!$AC$60="Menor"),CONCATENATE("R10C",'Mapa final'!$Q$60),"")</f>
        <v/>
      </c>
      <c r="V15" s="62" t="str">
        <f>IF(AND('Mapa final'!$AA$55="Muy Alta",'Mapa final'!$AC$55="Moderado"),CONCATENATE("R10C",'Mapa final'!$Q$55),"")</f>
        <v/>
      </c>
      <c r="W15" s="63" t="str">
        <f>IF(AND('Mapa final'!$AA$56="Muy Alta",'Mapa final'!$AC$56="Moderado"),CONCATENATE("R10C",'Mapa final'!$Q$56),"")</f>
        <v/>
      </c>
      <c r="X15" s="63" t="str">
        <f>IF(AND('Mapa final'!$AA$57="Muy Alta",'Mapa final'!$AC$57="Moderado"),CONCATENATE("R10C",'Mapa final'!$Q$57),"")</f>
        <v/>
      </c>
      <c r="Y15" s="63" t="str">
        <f>IF(AND('Mapa final'!$AA$58="Muy Alta",'Mapa final'!$AC$58="Moderado"),CONCATENATE("R10C",'Mapa final'!$Q$58),"")</f>
        <v/>
      </c>
      <c r="Z15" s="63" t="str">
        <f>IF(AND('Mapa final'!$AA$59="Muy Alta",'Mapa final'!$AC$59="Moderado"),CONCATENATE("R10C",'Mapa final'!$Q$59),"")</f>
        <v/>
      </c>
      <c r="AA15" s="64" t="str">
        <f>IF(AND('Mapa final'!$AA$60="Muy Alta",'Mapa final'!$AC$60="Moderado"),CONCATENATE("R10C",'Mapa final'!$Q$60),"")</f>
        <v/>
      </c>
      <c r="AB15" s="56" t="str">
        <f>IF(AND('Mapa final'!$AA$55="Muy Alta",'Mapa final'!$AC$55="Mayor"),CONCATENATE("R10C",'Mapa final'!$Q$55),"")</f>
        <v/>
      </c>
      <c r="AC15" s="57" t="str">
        <f>IF(AND('Mapa final'!$AA$56="Muy Alta",'Mapa final'!$AC$56="Mayor"),CONCATENATE("R10C",'Mapa final'!$Q$56),"")</f>
        <v/>
      </c>
      <c r="AD15" s="57" t="str">
        <f>IF(AND('Mapa final'!$AA$57="Muy Alta",'Mapa final'!$AC$57="Mayor"),CONCATENATE("R10C",'Mapa final'!$Q$57),"")</f>
        <v/>
      </c>
      <c r="AE15" s="57" t="str">
        <f>IF(AND('Mapa final'!$AA$58="Muy Alta",'Mapa final'!$AC$58="Mayor"),CONCATENATE("R10C",'Mapa final'!$Q$58),"")</f>
        <v/>
      </c>
      <c r="AF15" s="57" t="str">
        <f>IF(AND('Mapa final'!$AA$59="Muy Alta",'Mapa final'!$AC$59="Mayor"),CONCATENATE("R10C",'Mapa final'!$Q$59),"")</f>
        <v/>
      </c>
      <c r="AG15" s="58" t="str">
        <f>IF(AND('Mapa final'!$AA$60="Muy Alta",'Mapa final'!$AC$60="Mayor"),CONCATENATE("R10C",'Mapa final'!$Q$60),"")</f>
        <v/>
      </c>
      <c r="AH15" s="65" t="str">
        <f>IF(AND('Mapa final'!$AA$55="Muy Alta",'Mapa final'!$AC$55="Catastrófico"),CONCATENATE("R10C",'Mapa final'!$Q$55),"")</f>
        <v/>
      </c>
      <c r="AI15" s="66" t="str">
        <f>IF(AND('Mapa final'!$AA$56="Muy Alta",'Mapa final'!$AC$56="Catastrófico"),CONCATENATE("R10C",'Mapa final'!$Q$56),"")</f>
        <v/>
      </c>
      <c r="AJ15" s="66" t="str">
        <f>IF(AND('Mapa final'!$AA$57="Muy Alta",'Mapa final'!$AC$57="Catastrófico"),CONCATENATE("R10C",'Mapa final'!$Q$57),"")</f>
        <v/>
      </c>
      <c r="AK15" s="66" t="str">
        <f>IF(AND('Mapa final'!$AA$58="Muy Alta",'Mapa final'!$AC$58="Catastrófico"),CONCATENATE("R10C",'Mapa final'!$Q$58),"")</f>
        <v/>
      </c>
      <c r="AL15" s="66" t="str">
        <f>IF(AND('Mapa final'!$AA$59="Muy Alta",'Mapa final'!$AC$59="Catastrófico"),CONCATENATE("R10C",'Mapa final'!$Q$59),"")</f>
        <v/>
      </c>
      <c r="AM15" s="67" t="str">
        <f>IF(AND('Mapa final'!$AA$60="Muy Alta",'Mapa final'!$AC$60="Catastrófico"),CONCATENATE("R10C",'Mapa final'!$Q$60),"")</f>
        <v/>
      </c>
      <c r="AN15" s="1"/>
      <c r="AO15" s="204"/>
      <c r="AP15" s="205"/>
      <c r="AQ15" s="205"/>
      <c r="AR15" s="205"/>
      <c r="AS15" s="205"/>
      <c r="AT15" s="206"/>
      <c r="AU15" s="1"/>
      <c r="AV15" s="1"/>
      <c r="AW15" s="1"/>
      <c r="AX15" s="1"/>
      <c r="AY15" s="1"/>
      <c r="AZ15" s="1"/>
      <c r="BA15" s="1"/>
      <c r="BB15" s="1"/>
      <c r="BC15" s="1"/>
      <c r="BD15" s="1"/>
      <c r="BE15" s="1"/>
      <c r="BF15" s="1"/>
      <c r="BG15" s="1"/>
      <c r="BH15" s="1"/>
      <c r="BI15" s="1"/>
    </row>
    <row r="16" spans="1:61" ht="15" customHeight="1">
      <c r="A16" s="1"/>
      <c r="B16" s="219"/>
      <c r="C16" s="120"/>
      <c r="D16" s="121"/>
      <c r="E16" s="227" t="s">
        <v>178</v>
      </c>
      <c r="F16" s="211"/>
      <c r="G16" s="211"/>
      <c r="H16" s="211"/>
      <c r="I16" s="211"/>
      <c r="J16" s="68" t="str">
        <f ca="1">IF(AND('Mapa final'!$AA$7="Alta",'Mapa final'!$AC$7="Leve"),CONCATENATE("R1C",'Mapa final'!$Q$7),"")</f>
        <v/>
      </c>
      <c r="K16" s="69" t="str">
        <f ca="1">IF(AND('Mapa final'!$AA$8="Alta",'Mapa final'!$AC$8="Leve"),CONCATENATE("R1C",'Mapa final'!$Q$8),"")</f>
        <v/>
      </c>
      <c r="L16" s="69" t="str">
        <f ca="1">IF(AND('Mapa final'!$AA$9="Alta",'Mapa final'!$AC$9="Leve"),CONCATENATE("R1C",'Mapa final'!$Q$9),"")</f>
        <v/>
      </c>
      <c r="M16" s="69" t="str">
        <f ca="1">IF(AND('Mapa final'!$AA$10="Alta",'Mapa final'!$AC$10="Leve"),CONCATENATE("R1C",'Mapa final'!$Q$10),"")</f>
        <v/>
      </c>
      <c r="N16" s="69" t="e">
        <f>IF(AND('Mapa final'!#REF!="Alta",'Mapa final'!#REF!="Leve"),CONCATENATE("R1C",'Mapa final'!#REF!),"")</f>
        <v>#REF!</v>
      </c>
      <c r="O16" s="70" t="e">
        <f>IF(AND('Mapa final'!#REF!="Alta",'Mapa final'!#REF!="Leve"),CONCATENATE("R1C",'Mapa final'!#REF!),"")</f>
        <v>#REF!</v>
      </c>
      <c r="P16" s="68" t="str">
        <f ca="1">IF(AND('Mapa final'!$AA$7="Alta",'Mapa final'!$AC$7="Menor"),CONCATENATE("R1C",'Mapa final'!$Q$7),"")</f>
        <v/>
      </c>
      <c r="Q16" s="69" t="str">
        <f ca="1">IF(AND('Mapa final'!$AA$8="Alta",'Mapa final'!$AC$8="Menor"),CONCATENATE("R1C",'Mapa final'!$Q$8),"")</f>
        <v/>
      </c>
      <c r="R16" s="69" t="str">
        <f ca="1">IF(AND('Mapa final'!$AA$9="Alta",'Mapa final'!$AC$9="Menor"),CONCATENATE("R1C",'Mapa final'!$Q$9),"")</f>
        <v/>
      </c>
      <c r="S16" s="69" t="str">
        <f ca="1">IF(AND('Mapa final'!$AA$10="Alta",'Mapa final'!$AC$10="Menor"),CONCATENATE("R1C",'Mapa final'!$Q$10),"")</f>
        <v/>
      </c>
      <c r="T16" s="69" t="e">
        <f>IF(AND('Mapa final'!#REF!="Alta",'Mapa final'!#REF!="Menor"),CONCATENATE("R1C",'Mapa final'!#REF!),"")</f>
        <v>#REF!</v>
      </c>
      <c r="U16" s="70" t="e">
        <f>IF(AND('Mapa final'!#REF!="Alta",'Mapa final'!#REF!="Menor"),CONCATENATE("R1C",'Mapa final'!#REF!),"")</f>
        <v>#REF!</v>
      </c>
      <c r="V16" s="50" t="str">
        <f ca="1">IF(AND('Mapa final'!$AA$7="Alta",'Mapa final'!$AC$7="Moderado"),CONCATENATE("R1C",'Mapa final'!$Q$7),"")</f>
        <v/>
      </c>
      <c r="W16" s="51" t="str">
        <f ca="1">IF(AND('Mapa final'!$AA$8="Alta",'Mapa final'!$AC$8="Moderado"),CONCATENATE("R1C",'Mapa final'!$Q$8),"")</f>
        <v/>
      </c>
      <c r="X16" s="51" t="str">
        <f ca="1">IF(AND('Mapa final'!$AA$9="Alta",'Mapa final'!$AC$9="Moderado"),CONCATENATE("R1C",'Mapa final'!$Q$9),"")</f>
        <v/>
      </c>
      <c r="Y16" s="51" t="str">
        <f ca="1">IF(AND('Mapa final'!$AA$10="Alta",'Mapa final'!$AC$10="Moderado"),CONCATENATE("R1C",'Mapa final'!$Q$10),"")</f>
        <v/>
      </c>
      <c r="Z16" s="51" t="e">
        <f>IF(AND('Mapa final'!#REF!="Alta",'Mapa final'!#REF!="Moderado"),CONCATENATE("R1C",'Mapa final'!#REF!),"")</f>
        <v>#REF!</v>
      </c>
      <c r="AA16" s="52" t="e">
        <f>IF(AND('Mapa final'!#REF!="Alta",'Mapa final'!#REF!="Moderado"),CONCATENATE("R1C",'Mapa final'!#REF!),"")</f>
        <v>#REF!</v>
      </c>
      <c r="AB16" s="50" t="str">
        <f ca="1">IF(AND('Mapa final'!$AA$7="Alta",'Mapa final'!$AC$7="Mayor"),CONCATENATE("R1C",'Mapa final'!$Q$7),"")</f>
        <v/>
      </c>
      <c r="AC16" s="51" t="str">
        <f ca="1">IF(AND('Mapa final'!$AA$8="Alta",'Mapa final'!$AC$8="Mayor"),CONCATENATE("R1C",'Mapa final'!$Q$8),"")</f>
        <v/>
      </c>
      <c r="AD16" s="51" t="str">
        <f ca="1">IF(AND('Mapa final'!$AA$9="Alta",'Mapa final'!$AC$9="Mayor"),CONCATENATE("R1C",'Mapa final'!$Q$9),"")</f>
        <v/>
      </c>
      <c r="AE16" s="51" t="str">
        <f ca="1">IF(AND('Mapa final'!$AA$10="Alta",'Mapa final'!$AC$10="Mayor"),CONCATENATE("R1C",'Mapa final'!$Q$10),"")</f>
        <v/>
      </c>
      <c r="AF16" s="51" t="e">
        <f>IF(AND('Mapa final'!#REF!="Alta",'Mapa final'!#REF!="Mayor"),CONCATENATE("R1C",'Mapa final'!#REF!),"")</f>
        <v>#REF!</v>
      </c>
      <c r="AG16" s="52" t="e">
        <f>IF(AND('Mapa final'!#REF!="Alta",'Mapa final'!#REF!="Mayor"),CONCATENATE("R1C",'Mapa final'!#REF!),"")</f>
        <v>#REF!</v>
      </c>
      <c r="AH16" s="53" t="str">
        <f ca="1">IF(AND('Mapa final'!$AA$7="Alta",'Mapa final'!$AC$7="Catastrófico"),CONCATENATE("R1C",'Mapa final'!$Q$7),"")</f>
        <v/>
      </c>
      <c r="AI16" s="54" t="str">
        <f ca="1">IF(AND('Mapa final'!$AA$8="Alta",'Mapa final'!$AC$8="Catastrófico"),CONCATENATE("R1C",'Mapa final'!$Q$8),"")</f>
        <v/>
      </c>
      <c r="AJ16" s="54" t="str">
        <f ca="1">IF(AND('Mapa final'!$AA$9="Alta",'Mapa final'!$AC$9="Catastrófico"),CONCATENATE("R1C",'Mapa final'!$Q$9),"")</f>
        <v/>
      </c>
      <c r="AK16" s="54" t="str">
        <f ca="1">IF(AND('Mapa final'!$AA$10="Alta",'Mapa final'!$AC$10="Catastrófico"),CONCATENATE("R1C",'Mapa final'!$Q$10),"")</f>
        <v/>
      </c>
      <c r="AL16" s="54" t="e">
        <f>IF(AND('Mapa final'!#REF!="Alta",'Mapa final'!#REF!="Catastrófico"),CONCATENATE("R1C",'Mapa final'!#REF!),"")</f>
        <v>#REF!</v>
      </c>
      <c r="AM16" s="55" t="e">
        <f>IF(AND('Mapa final'!#REF!="Alta",'Mapa final'!#REF!="Catastrófico"),CONCATENATE("R1C",'Mapa final'!#REF!),"")</f>
        <v>#REF!</v>
      </c>
      <c r="AN16" s="1"/>
      <c r="AO16" s="223" t="s">
        <v>179</v>
      </c>
      <c r="AP16" s="200"/>
      <c r="AQ16" s="200"/>
      <c r="AR16" s="200"/>
      <c r="AS16" s="200"/>
      <c r="AT16" s="201"/>
      <c r="AU16" s="1"/>
      <c r="AV16" s="1"/>
      <c r="AW16" s="1"/>
      <c r="AX16" s="1"/>
      <c r="AY16" s="1"/>
      <c r="AZ16" s="1"/>
      <c r="BA16" s="1"/>
      <c r="BB16" s="1"/>
      <c r="BC16" s="1"/>
      <c r="BD16" s="1"/>
      <c r="BE16" s="1"/>
      <c r="BF16" s="1"/>
      <c r="BG16" s="1"/>
      <c r="BH16" s="1"/>
      <c r="BI16" s="1"/>
    </row>
    <row r="17" spans="1:61" ht="15" customHeight="1">
      <c r="A17" s="1"/>
      <c r="B17" s="219"/>
      <c r="C17" s="120"/>
      <c r="D17" s="121"/>
      <c r="E17" s="132"/>
      <c r="F17" s="120"/>
      <c r="G17" s="120"/>
      <c r="H17" s="120"/>
      <c r="I17" s="120"/>
      <c r="J17" s="71" t="str">
        <f ca="1">IF(AND('Mapa final'!$AA$11="Alta",'Mapa final'!$AC$11="Leve"),CONCATENATE("R2C",'Mapa final'!$Q$11),"")</f>
        <v/>
      </c>
      <c r="K17" s="72" t="e">
        <f>IF(AND('Mapa final'!#REF!="Alta",'Mapa final'!#REF!="Leve"),CONCATENATE("R2C",'Mapa final'!#REF!),"")</f>
        <v>#REF!</v>
      </c>
      <c r="L17" s="72" t="str">
        <f>IF(AND('Mapa final'!$AA$12="Alta",'Mapa final'!$AC$12="Leve"),CONCATENATE("R2C",'Mapa final'!$Q$12),"")</f>
        <v/>
      </c>
      <c r="M17" s="72" t="e">
        <f>IF(AND('Mapa final'!#REF!="Alta",'Mapa final'!#REF!="Leve"),CONCATENATE("R2C",'Mapa final'!#REF!),"")</f>
        <v>#REF!</v>
      </c>
      <c r="N17" s="72" t="e">
        <f>IF(AND('Mapa final'!#REF!="Alta",'Mapa final'!#REF!="Leve"),CONCATENATE("R2C",'Mapa final'!#REF!),"")</f>
        <v>#REF!</v>
      </c>
      <c r="O17" s="73" t="e">
        <f>IF(AND('Mapa final'!#REF!="Alta",'Mapa final'!#REF!="Leve"),CONCATENATE("R2C",'Mapa final'!#REF!),"")</f>
        <v>#REF!</v>
      </c>
      <c r="P17" s="71" t="str">
        <f ca="1">IF(AND('Mapa final'!$AA$11="Alta",'Mapa final'!$AC$11="Menor"),CONCATENATE("R2C",'Mapa final'!$Q$11),"")</f>
        <v/>
      </c>
      <c r="Q17" s="72" t="e">
        <f>IF(AND('Mapa final'!#REF!="Alta",'Mapa final'!#REF!="Menor"),CONCATENATE("R2C",'Mapa final'!#REF!),"")</f>
        <v>#REF!</v>
      </c>
      <c r="R17" s="72" t="str">
        <f>IF(AND('Mapa final'!$AA$12="Alta",'Mapa final'!$AC$12="Menor"),CONCATENATE("R2C",'Mapa final'!$Q$12),"")</f>
        <v/>
      </c>
      <c r="S17" s="72" t="e">
        <f>IF(AND('Mapa final'!#REF!="Alta",'Mapa final'!#REF!="Menor"),CONCATENATE("R2C",'Mapa final'!#REF!),"")</f>
        <v>#REF!</v>
      </c>
      <c r="T17" s="72" t="e">
        <f>IF(AND('Mapa final'!#REF!="Alta",'Mapa final'!#REF!="Menor"),CONCATENATE("R2C",'Mapa final'!#REF!),"")</f>
        <v>#REF!</v>
      </c>
      <c r="U17" s="73" t="e">
        <f>IF(AND('Mapa final'!#REF!="Alta",'Mapa final'!#REF!="Menor"),CONCATENATE("R2C",'Mapa final'!#REF!),"")</f>
        <v>#REF!</v>
      </c>
      <c r="V17" s="56" t="str">
        <f ca="1">IF(AND('Mapa final'!$AA$11="Alta",'Mapa final'!$AC$11="Moderado"),CONCATENATE("R2C",'Mapa final'!$Q$11),"")</f>
        <v/>
      </c>
      <c r="W17" s="57" t="e">
        <f>IF(AND('Mapa final'!#REF!="Alta",'Mapa final'!#REF!="Moderado"),CONCATENATE("R2C",'Mapa final'!#REF!),"")</f>
        <v>#REF!</v>
      </c>
      <c r="X17" s="57" t="str">
        <f>IF(AND('Mapa final'!$AA$12="Alta",'Mapa final'!$AC$12="Moderado"),CONCATENATE("R2C",'Mapa final'!$Q$12),"")</f>
        <v/>
      </c>
      <c r="Y17" s="57" t="e">
        <f>IF(AND('Mapa final'!#REF!="Alta",'Mapa final'!#REF!="Moderado"),CONCATENATE("R2C",'Mapa final'!#REF!),"")</f>
        <v>#REF!</v>
      </c>
      <c r="Z17" s="57" t="e">
        <f>IF(AND('Mapa final'!#REF!="Alta",'Mapa final'!#REF!="Moderado"),CONCATENATE("R2C",'Mapa final'!#REF!),"")</f>
        <v>#REF!</v>
      </c>
      <c r="AA17" s="58" t="e">
        <f>IF(AND('Mapa final'!#REF!="Alta",'Mapa final'!#REF!="Moderado"),CONCATENATE("R2C",'Mapa final'!#REF!),"")</f>
        <v>#REF!</v>
      </c>
      <c r="AB17" s="56" t="str">
        <f ca="1">IF(AND('Mapa final'!$AA$11="Alta",'Mapa final'!$AC$11="Mayor"),CONCATENATE("R2C",'Mapa final'!$Q$11),"")</f>
        <v/>
      </c>
      <c r="AC17" s="57" t="e">
        <f>IF(AND('Mapa final'!#REF!="Alta",'Mapa final'!#REF!="Mayor"),CONCATENATE("R2C",'Mapa final'!#REF!),"")</f>
        <v>#REF!</v>
      </c>
      <c r="AD17" s="57" t="str">
        <f>IF(AND('Mapa final'!$AA$12="Alta",'Mapa final'!$AC$12="Mayor"),CONCATENATE("R2C",'Mapa final'!$Q$12),"")</f>
        <v/>
      </c>
      <c r="AE17" s="57" t="e">
        <f>IF(AND('Mapa final'!#REF!="Alta",'Mapa final'!#REF!="Mayor"),CONCATENATE("R2C",'Mapa final'!#REF!),"")</f>
        <v>#REF!</v>
      </c>
      <c r="AF17" s="57" t="e">
        <f>IF(AND('Mapa final'!#REF!="Alta",'Mapa final'!#REF!="Mayor"),CONCATENATE("R2C",'Mapa final'!#REF!),"")</f>
        <v>#REF!</v>
      </c>
      <c r="AG17" s="58" t="e">
        <f>IF(AND('Mapa final'!#REF!="Alta",'Mapa final'!#REF!="Mayor"),CONCATENATE("R2C",'Mapa final'!#REF!),"")</f>
        <v>#REF!</v>
      </c>
      <c r="AH17" s="59" t="str">
        <f ca="1">IF(AND('Mapa final'!$AA$11="Alta",'Mapa final'!$AC$11="Catastrófico"),CONCATENATE("R2C",'Mapa final'!$Q$11),"")</f>
        <v/>
      </c>
      <c r="AI17" s="60" t="e">
        <f>IF(AND('Mapa final'!#REF!="Alta",'Mapa final'!#REF!="Catastrófico"),CONCATENATE("R2C",'Mapa final'!#REF!),"")</f>
        <v>#REF!</v>
      </c>
      <c r="AJ17" s="60" t="str">
        <f>IF(AND('Mapa final'!$AA$12="Alta",'Mapa final'!$AC$12="Catastrófico"),CONCATENATE("R2C",'Mapa final'!$Q$12),"")</f>
        <v/>
      </c>
      <c r="AK17" s="60" t="e">
        <f>IF(AND('Mapa final'!#REF!="Alta",'Mapa final'!#REF!="Catastrófico"),CONCATENATE("R2C",'Mapa final'!#REF!),"")</f>
        <v>#REF!</v>
      </c>
      <c r="AL17" s="60" t="e">
        <f>IF(AND('Mapa final'!#REF!="Alta",'Mapa final'!#REF!="Catastrófico"),CONCATENATE("R2C",'Mapa final'!#REF!),"")</f>
        <v>#REF!</v>
      </c>
      <c r="AM17" s="61" t="e">
        <f>IF(AND('Mapa final'!#REF!="Alta",'Mapa final'!#REF!="Catastrófico"),CONCATENATE("R2C",'Mapa final'!#REF!),"")</f>
        <v>#REF!</v>
      </c>
      <c r="AN17" s="1"/>
      <c r="AO17" s="202"/>
      <c r="AP17" s="120"/>
      <c r="AQ17" s="120"/>
      <c r="AR17" s="120"/>
      <c r="AS17" s="120"/>
      <c r="AT17" s="203"/>
      <c r="AU17" s="1"/>
      <c r="AV17" s="1"/>
      <c r="AW17" s="1"/>
      <c r="AX17" s="1"/>
      <c r="AY17" s="1"/>
      <c r="AZ17" s="1"/>
      <c r="BA17" s="1"/>
      <c r="BB17" s="1"/>
      <c r="BC17" s="1"/>
      <c r="BD17" s="1"/>
      <c r="BE17" s="1"/>
      <c r="BF17" s="1"/>
      <c r="BG17" s="1"/>
      <c r="BH17" s="1"/>
      <c r="BI17" s="1"/>
    </row>
    <row r="18" spans="1:61" ht="15" customHeight="1">
      <c r="A18" s="1"/>
      <c r="B18" s="219"/>
      <c r="C18" s="120"/>
      <c r="D18" s="121"/>
      <c r="E18" s="132"/>
      <c r="F18" s="120"/>
      <c r="G18" s="120"/>
      <c r="H18" s="120"/>
      <c r="I18" s="120"/>
      <c r="J18" s="71" t="str">
        <f>IF(AND('Mapa final'!$AA$13="Alta",'Mapa final'!$AC$13="Leve"),CONCATENATE("R3C",'Mapa final'!$Q$13),"")</f>
        <v/>
      </c>
      <c r="K18" s="72" t="str">
        <f>IF(AND('Mapa final'!$AA$14="Alta",'Mapa final'!$AC$14="Leve"),CONCATENATE("R3C",'Mapa final'!$Q$14),"")</f>
        <v/>
      </c>
      <c r="L18" s="72" t="str">
        <f>IF(AND('Mapa final'!$AA$15="Alta",'Mapa final'!$AC$15="Leve"),CONCATENATE("R3C",'Mapa final'!$Q$15),"")</f>
        <v/>
      </c>
      <c r="M18" s="72" t="str">
        <f>IF(AND('Mapa final'!$AA$16="Alta",'Mapa final'!$AC$16="Leve"),CONCATENATE("R3C",'Mapa final'!$Q$16),"")</f>
        <v/>
      </c>
      <c r="N18" s="72" t="str">
        <f>IF(AND('Mapa final'!$AA$17="Alta",'Mapa final'!$AC$17="Leve"),CONCATENATE("R3C",'Mapa final'!$Q$17),"")</f>
        <v/>
      </c>
      <c r="O18" s="73" t="str">
        <f>IF(AND('Mapa final'!$AA$18="Alta",'Mapa final'!$AC$18="Leve"),CONCATENATE("R3C",'Mapa final'!$Q$18),"")</f>
        <v/>
      </c>
      <c r="P18" s="71" t="str">
        <f>IF(AND('Mapa final'!$AA$13="Alta",'Mapa final'!$AC$13="Menor"),CONCATENATE("R3C",'Mapa final'!$Q$13),"")</f>
        <v/>
      </c>
      <c r="Q18" s="72" t="str">
        <f>IF(AND('Mapa final'!$AA$14="Alta",'Mapa final'!$AC$14="Menor"),CONCATENATE("R3C",'Mapa final'!$Q$14),"")</f>
        <v/>
      </c>
      <c r="R18" s="72" t="str">
        <f>IF(AND('Mapa final'!$AA$15="Alta",'Mapa final'!$AC$15="Menor"),CONCATENATE("R3C",'Mapa final'!$Q$15),"")</f>
        <v/>
      </c>
      <c r="S18" s="72" t="str">
        <f>IF(AND('Mapa final'!$AA$16="Alta",'Mapa final'!$AC$16="Menor"),CONCATENATE("R3C",'Mapa final'!$Q$16),"")</f>
        <v/>
      </c>
      <c r="T18" s="72" t="str">
        <f>IF(AND('Mapa final'!$AA$17="Alta",'Mapa final'!$AC$17="Menor"),CONCATENATE("R3C",'Mapa final'!$Q$17),"")</f>
        <v/>
      </c>
      <c r="U18" s="73" t="str">
        <f>IF(AND('Mapa final'!$AA$18="Alta",'Mapa final'!$AC$18="Menor"),CONCATENATE("R3C",'Mapa final'!$Q$18),"")</f>
        <v/>
      </c>
      <c r="V18" s="56" t="str">
        <f>IF(AND('Mapa final'!$AA$13="Alta",'Mapa final'!$AC$13="Moderado"),CONCATENATE("R3C",'Mapa final'!$Q$13),"")</f>
        <v/>
      </c>
      <c r="W18" s="57" t="str">
        <f>IF(AND('Mapa final'!$AA$14="Alta",'Mapa final'!$AC$14="Moderado"),CONCATENATE("R3C",'Mapa final'!$Q$14),"")</f>
        <v/>
      </c>
      <c r="X18" s="57" t="str">
        <f>IF(AND('Mapa final'!$AA$15="Alta",'Mapa final'!$AC$15="Moderado"),CONCATENATE("R3C",'Mapa final'!$Q$15),"")</f>
        <v/>
      </c>
      <c r="Y18" s="57" t="str">
        <f>IF(AND('Mapa final'!$AA$16="Alta",'Mapa final'!$AC$16="Moderado"),CONCATENATE("R3C",'Mapa final'!$Q$16),"")</f>
        <v/>
      </c>
      <c r="Z18" s="57" t="str">
        <f>IF(AND('Mapa final'!$AA$17="Alta",'Mapa final'!$AC$17="Moderado"),CONCATENATE("R3C",'Mapa final'!$Q$17),"")</f>
        <v/>
      </c>
      <c r="AA18" s="58" t="str">
        <f>IF(AND('Mapa final'!$AA$18="Alta",'Mapa final'!$AC$18="Moderado"),CONCATENATE("R3C",'Mapa final'!$Q$18),"")</f>
        <v/>
      </c>
      <c r="AB18" s="56" t="str">
        <f>IF(AND('Mapa final'!$AA$13="Alta",'Mapa final'!$AC$13="Mayor"),CONCATENATE("R3C",'Mapa final'!$Q$13),"")</f>
        <v/>
      </c>
      <c r="AC18" s="57" t="str">
        <f>IF(AND('Mapa final'!$AA$14="Alta",'Mapa final'!$AC$14="Mayor"),CONCATENATE("R3C",'Mapa final'!$Q$14),"")</f>
        <v/>
      </c>
      <c r="AD18" s="57" t="str">
        <f>IF(AND('Mapa final'!$AA$15="Alta",'Mapa final'!$AC$15="Mayor"),CONCATENATE("R3C",'Mapa final'!$Q$15),"")</f>
        <v/>
      </c>
      <c r="AE18" s="57" t="str">
        <f>IF(AND('Mapa final'!$AA$16="Alta",'Mapa final'!$AC$16="Mayor"),CONCATENATE("R3C",'Mapa final'!$Q$16),"")</f>
        <v/>
      </c>
      <c r="AF18" s="57" t="str">
        <f>IF(AND('Mapa final'!$AA$17="Alta",'Mapa final'!$AC$17="Mayor"),CONCATENATE("R3C",'Mapa final'!$Q$17),"")</f>
        <v/>
      </c>
      <c r="AG18" s="58" t="str">
        <f>IF(AND('Mapa final'!$AA$18="Alta",'Mapa final'!$AC$18="Mayor"),CONCATENATE("R3C",'Mapa final'!$Q$18),"")</f>
        <v/>
      </c>
      <c r="AH18" s="59" t="str">
        <f>IF(AND('Mapa final'!$AA$13="Alta",'Mapa final'!$AC$13="Catastrófico"),CONCATENATE("R3C",'Mapa final'!$Q$13),"")</f>
        <v/>
      </c>
      <c r="AI18" s="60" t="str">
        <f>IF(AND('Mapa final'!$AA$14="Alta",'Mapa final'!$AC$14="Catastrófico"),CONCATENATE("R3C",'Mapa final'!$Q$14),"")</f>
        <v/>
      </c>
      <c r="AJ18" s="60" t="str">
        <f>IF(AND('Mapa final'!$AA$15="Alta",'Mapa final'!$AC$15="Catastrófico"),CONCATENATE("R3C",'Mapa final'!$Q$15),"")</f>
        <v/>
      </c>
      <c r="AK18" s="60" t="str">
        <f>IF(AND('Mapa final'!$AA$16="Alta",'Mapa final'!$AC$16="Catastrófico"),CONCATENATE("R3C",'Mapa final'!$Q$16),"")</f>
        <v/>
      </c>
      <c r="AL18" s="60" t="str">
        <f>IF(AND('Mapa final'!$AA$17="Alta",'Mapa final'!$AC$17="Catastrófico"),CONCATENATE("R3C",'Mapa final'!$Q$17),"")</f>
        <v/>
      </c>
      <c r="AM18" s="61" t="str">
        <f>IF(AND('Mapa final'!$AA$18="Alta",'Mapa final'!$AC$18="Catastrófico"),CONCATENATE("R3C",'Mapa final'!$Q$18),"")</f>
        <v/>
      </c>
      <c r="AN18" s="1"/>
      <c r="AO18" s="202"/>
      <c r="AP18" s="120"/>
      <c r="AQ18" s="120"/>
      <c r="AR18" s="120"/>
      <c r="AS18" s="120"/>
      <c r="AT18" s="203"/>
      <c r="AU18" s="1"/>
      <c r="AV18" s="1"/>
      <c r="AW18" s="1"/>
      <c r="AX18" s="1"/>
      <c r="AY18" s="1"/>
      <c r="AZ18" s="1"/>
      <c r="BA18" s="1"/>
      <c r="BB18" s="1"/>
      <c r="BC18" s="1"/>
      <c r="BD18" s="1"/>
      <c r="BE18" s="1"/>
      <c r="BF18" s="1"/>
      <c r="BG18" s="1"/>
      <c r="BH18" s="1"/>
      <c r="BI18" s="1"/>
    </row>
    <row r="19" spans="1:61" ht="15" customHeight="1">
      <c r="A19" s="1"/>
      <c r="B19" s="219"/>
      <c r="C19" s="120"/>
      <c r="D19" s="121"/>
      <c r="E19" s="132"/>
      <c r="F19" s="120"/>
      <c r="G19" s="120"/>
      <c r="H19" s="120"/>
      <c r="I19" s="120"/>
      <c r="J19" s="71" t="str">
        <f>IF(AND('Mapa final'!$AA$19="Alta",'Mapa final'!$AC$19="Leve"),CONCATENATE("R4C",'Mapa final'!$Q$19),"")</f>
        <v/>
      </c>
      <c r="K19" s="72" t="str">
        <f>IF(AND('Mapa final'!$AA$20="Alta",'Mapa final'!$AC$20="Leve"),CONCATENATE("R4C",'Mapa final'!$Q$20),"")</f>
        <v/>
      </c>
      <c r="L19" s="72" t="str">
        <f>IF(AND('Mapa final'!$AA$21="Alta",'Mapa final'!$AC$21="Leve"),CONCATENATE("R4C",'Mapa final'!$Q$21),"")</f>
        <v/>
      </c>
      <c r="M19" s="72" t="str">
        <f>IF(AND('Mapa final'!$AA$22="Alta",'Mapa final'!$AC$22="Leve"),CONCATENATE("R4C",'Mapa final'!$Q$22),"")</f>
        <v/>
      </c>
      <c r="N19" s="72" t="str">
        <f>IF(AND('Mapa final'!$AA$23="Alta",'Mapa final'!$AC$23="Leve"),CONCATENATE("R4C",'Mapa final'!$Q$23),"")</f>
        <v/>
      </c>
      <c r="O19" s="73" t="str">
        <f>IF(AND('Mapa final'!$AA$24="Alta",'Mapa final'!$AC$24="Leve"),CONCATENATE("R4C",'Mapa final'!$Q$24),"")</f>
        <v/>
      </c>
      <c r="P19" s="71" t="str">
        <f>IF(AND('Mapa final'!$AA$19="Alta",'Mapa final'!$AC$19="Menor"),CONCATENATE("R4C",'Mapa final'!$Q$19),"")</f>
        <v/>
      </c>
      <c r="Q19" s="72" t="str">
        <f>IF(AND('Mapa final'!$AA$20="Alta",'Mapa final'!$AC$20="Menor"),CONCATENATE("R4C",'Mapa final'!$Q$20),"")</f>
        <v/>
      </c>
      <c r="R19" s="72" t="str">
        <f>IF(AND('Mapa final'!$AA$21="Alta",'Mapa final'!$AC$21="Menor"),CONCATENATE("R4C",'Mapa final'!$Q$21),"")</f>
        <v/>
      </c>
      <c r="S19" s="72" t="str">
        <f>IF(AND('Mapa final'!$AA$22="Alta",'Mapa final'!$AC$22="Menor"),CONCATENATE("R4C",'Mapa final'!$Q$22),"")</f>
        <v/>
      </c>
      <c r="T19" s="72" t="str">
        <f>IF(AND('Mapa final'!$AA$23="Alta",'Mapa final'!$AC$23="Menor"),CONCATENATE("R4C",'Mapa final'!$Q$23),"")</f>
        <v/>
      </c>
      <c r="U19" s="73" t="str">
        <f>IF(AND('Mapa final'!$AA$24="Alta",'Mapa final'!$AC$24="Menor"),CONCATENATE("R4C",'Mapa final'!$Q$24),"")</f>
        <v/>
      </c>
      <c r="V19" s="56" t="str">
        <f>IF(AND('Mapa final'!$AA$19="Alta",'Mapa final'!$AC$19="Moderado"),CONCATENATE("R4C",'Mapa final'!$Q$19),"")</f>
        <v/>
      </c>
      <c r="W19" s="57" t="str">
        <f>IF(AND('Mapa final'!$AA$20="Alta",'Mapa final'!$AC$20="Moderado"),CONCATENATE("R4C",'Mapa final'!$Q$20),"")</f>
        <v/>
      </c>
      <c r="X19" s="57" t="str">
        <f>IF(AND('Mapa final'!$AA$21="Alta",'Mapa final'!$AC$21="Moderado"),CONCATENATE("R4C",'Mapa final'!$Q$21),"")</f>
        <v/>
      </c>
      <c r="Y19" s="57" t="str">
        <f>IF(AND('Mapa final'!$AA$22="Alta",'Mapa final'!$AC$22="Moderado"),CONCATENATE("R4C",'Mapa final'!$Q$22),"")</f>
        <v/>
      </c>
      <c r="Z19" s="57" t="str">
        <f>IF(AND('Mapa final'!$AA$23="Alta",'Mapa final'!$AC$23="Moderado"),CONCATENATE("R4C",'Mapa final'!$Q$23),"")</f>
        <v/>
      </c>
      <c r="AA19" s="58" t="str">
        <f>IF(AND('Mapa final'!$AA$24="Alta",'Mapa final'!$AC$24="Moderado"),CONCATENATE("R4C",'Mapa final'!$Q$24),"")</f>
        <v/>
      </c>
      <c r="AB19" s="56" t="str">
        <f>IF(AND('Mapa final'!$AA$19="Alta",'Mapa final'!$AC$19="Mayor"),CONCATENATE("R4C",'Mapa final'!$Q$19),"")</f>
        <v/>
      </c>
      <c r="AC19" s="57" t="str">
        <f>IF(AND('Mapa final'!$AA$20="Alta",'Mapa final'!$AC$20="Mayor"),CONCATENATE("R4C",'Mapa final'!$Q$20),"")</f>
        <v/>
      </c>
      <c r="AD19" s="57" t="str">
        <f>IF(AND('Mapa final'!$AA$21="Alta",'Mapa final'!$AC$21="Mayor"),CONCATENATE("R4C",'Mapa final'!$Q$21),"")</f>
        <v/>
      </c>
      <c r="AE19" s="57" t="str">
        <f>IF(AND('Mapa final'!$AA$22="Alta",'Mapa final'!$AC$22="Mayor"),CONCATENATE("R4C",'Mapa final'!$Q$22),"")</f>
        <v/>
      </c>
      <c r="AF19" s="57" t="str">
        <f>IF(AND('Mapa final'!$AA$23="Alta",'Mapa final'!$AC$23="Mayor"),CONCATENATE("R4C",'Mapa final'!$Q$23),"")</f>
        <v/>
      </c>
      <c r="AG19" s="58" t="str">
        <f>IF(AND('Mapa final'!$AA$24="Alta",'Mapa final'!$AC$24="Mayor"),CONCATENATE("R4C",'Mapa final'!$Q$24),"")</f>
        <v/>
      </c>
      <c r="AH19" s="59" t="str">
        <f>IF(AND('Mapa final'!$AA$19="Alta",'Mapa final'!$AC$19="Catastrófico"),CONCATENATE("R4C",'Mapa final'!$Q$19),"")</f>
        <v/>
      </c>
      <c r="AI19" s="60" t="str">
        <f>IF(AND('Mapa final'!$AA$20="Alta",'Mapa final'!$AC$20="Catastrófico"),CONCATENATE("R4C",'Mapa final'!$Q$20),"")</f>
        <v/>
      </c>
      <c r="AJ19" s="60" t="str">
        <f>IF(AND('Mapa final'!$AA$21="Alta",'Mapa final'!$AC$21="Catastrófico"),CONCATENATE("R4C",'Mapa final'!$Q$21),"")</f>
        <v/>
      </c>
      <c r="AK19" s="60" t="str">
        <f>IF(AND('Mapa final'!$AA$22="Alta",'Mapa final'!$AC$22="Catastrófico"),CONCATENATE("R4C",'Mapa final'!$Q$22),"")</f>
        <v/>
      </c>
      <c r="AL19" s="60" t="str">
        <f>IF(AND('Mapa final'!$AA$23="Alta",'Mapa final'!$AC$23="Catastrófico"),CONCATENATE("R4C",'Mapa final'!$Q$23),"")</f>
        <v/>
      </c>
      <c r="AM19" s="61" t="str">
        <f>IF(AND('Mapa final'!$AA$24="Alta",'Mapa final'!$AC$24="Catastrófico"),CONCATENATE("R4C",'Mapa final'!$Q$24),"")</f>
        <v/>
      </c>
      <c r="AN19" s="1"/>
      <c r="AO19" s="202"/>
      <c r="AP19" s="120"/>
      <c r="AQ19" s="120"/>
      <c r="AR19" s="120"/>
      <c r="AS19" s="120"/>
      <c r="AT19" s="203"/>
      <c r="AU19" s="1"/>
      <c r="AV19" s="1"/>
      <c r="AW19" s="1"/>
      <c r="AX19" s="1"/>
      <c r="AY19" s="1"/>
      <c r="AZ19" s="1"/>
      <c r="BA19" s="1"/>
      <c r="BB19" s="1"/>
      <c r="BC19" s="1"/>
      <c r="BD19" s="1"/>
      <c r="BE19" s="1"/>
      <c r="BF19" s="1"/>
      <c r="BG19" s="1"/>
      <c r="BH19" s="1"/>
      <c r="BI19" s="1"/>
    </row>
    <row r="20" spans="1:61" ht="15" customHeight="1">
      <c r="A20" s="1"/>
      <c r="B20" s="219"/>
      <c r="C20" s="120"/>
      <c r="D20" s="121"/>
      <c r="E20" s="132"/>
      <c r="F20" s="120"/>
      <c r="G20" s="120"/>
      <c r="H20" s="120"/>
      <c r="I20" s="120"/>
      <c r="J20" s="71" t="str">
        <f>IF(AND('Mapa final'!$AA$25="Alta",'Mapa final'!$AC$25="Leve"),CONCATENATE("R5C",'Mapa final'!$Q$25),"")</f>
        <v/>
      </c>
      <c r="K20" s="72" t="str">
        <f>IF(AND('Mapa final'!$AA$26="Alta",'Mapa final'!$AC$26="Leve"),CONCATENATE("R5C",'Mapa final'!$Q$26),"")</f>
        <v/>
      </c>
      <c r="L20" s="72" t="str">
        <f>IF(AND('Mapa final'!$AA$27="Alta",'Mapa final'!$AC$27="Leve"),CONCATENATE("R5C",'Mapa final'!$Q$27),"")</f>
        <v/>
      </c>
      <c r="M20" s="72" t="str">
        <f>IF(AND('Mapa final'!$AA$28="Alta",'Mapa final'!$AC$28="Leve"),CONCATENATE("R5C",'Mapa final'!$Q$28),"")</f>
        <v/>
      </c>
      <c r="N20" s="72" t="str">
        <f>IF(AND('Mapa final'!$AA$29="Alta",'Mapa final'!$AC$29="Leve"),CONCATENATE("R5C",'Mapa final'!$Q$29),"")</f>
        <v/>
      </c>
      <c r="O20" s="73" t="str">
        <f>IF(AND('Mapa final'!$AA$30="Alta",'Mapa final'!$AC$30="Leve"),CONCATENATE("R5C",'Mapa final'!$Q$30),"")</f>
        <v/>
      </c>
      <c r="P20" s="71" t="str">
        <f>IF(AND('Mapa final'!$AA$25="Alta",'Mapa final'!$AC$25="Menor"),CONCATENATE("R5C",'Mapa final'!$Q$25),"")</f>
        <v/>
      </c>
      <c r="Q20" s="72" t="str">
        <f>IF(AND('Mapa final'!$AA$26="Alta",'Mapa final'!$AC$26="Menor"),CONCATENATE("R5C",'Mapa final'!$Q$26),"")</f>
        <v/>
      </c>
      <c r="R20" s="72" t="str">
        <f>IF(AND('Mapa final'!$AA$27="Alta",'Mapa final'!$AC$27="Menor"),CONCATENATE("R5C",'Mapa final'!$Q$27),"")</f>
        <v/>
      </c>
      <c r="S20" s="72" t="str">
        <f>IF(AND('Mapa final'!$AA$28="Alta",'Mapa final'!$AC$28="Menor"),CONCATENATE("R5C",'Mapa final'!$Q$28),"")</f>
        <v/>
      </c>
      <c r="T20" s="72" t="str">
        <f>IF(AND('Mapa final'!$AA$29="Alta",'Mapa final'!$AC$29="Menor"),CONCATENATE("R5C",'Mapa final'!$Q$29),"")</f>
        <v/>
      </c>
      <c r="U20" s="73" t="str">
        <f>IF(AND('Mapa final'!$AA$30="Alta",'Mapa final'!$AC$30="Menor"),CONCATENATE("R5C",'Mapa final'!$Q$30),"")</f>
        <v/>
      </c>
      <c r="V20" s="56" t="str">
        <f>IF(AND('Mapa final'!$AA$25="Alta",'Mapa final'!$AC$25="Moderado"),CONCATENATE("R5C",'Mapa final'!$Q$25),"")</f>
        <v/>
      </c>
      <c r="W20" s="57" t="str">
        <f>IF(AND('Mapa final'!$AA$26="Alta",'Mapa final'!$AC$26="Moderado"),CONCATENATE("R5C",'Mapa final'!$Q$26),"")</f>
        <v/>
      </c>
      <c r="X20" s="57" t="str">
        <f>IF(AND('Mapa final'!$AA$27="Alta",'Mapa final'!$AC$27="Moderado"),CONCATENATE("R5C",'Mapa final'!$Q$27),"")</f>
        <v/>
      </c>
      <c r="Y20" s="57" t="str">
        <f>IF(AND('Mapa final'!$AA$28="Alta",'Mapa final'!$AC$28="Moderado"),CONCATENATE("R5C",'Mapa final'!$Q$28),"")</f>
        <v/>
      </c>
      <c r="Z20" s="57" t="str">
        <f>IF(AND('Mapa final'!$AA$29="Alta",'Mapa final'!$AC$29="Moderado"),CONCATENATE("R5C",'Mapa final'!$Q$29),"")</f>
        <v/>
      </c>
      <c r="AA20" s="58" t="str">
        <f>IF(AND('Mapa final'!$AA$30="Alta",'Mapa final'!$AC$30="Moderado"),CONCATENATE("R5C",'Mapa final'!$Q$30),"")</f>
        <v/>
      </c>
      <c r="AB20" s="56" t="str">
        <f>IF(AND('Mapa final'!$AA$25="Alta",'Mapa final'!$AC$25="Mayor"),CONCATENATE("R5C",'Mapa final'!$Q$25),"")</f>
        <v/>
      </c>
      <c r="AC20" s="57" t="str">
        <f>IF(AND('Mapa final'!$AA$26="Alta",'Mapa final'!$AC$26="Mayor"),CONCATENATE("R5C",'Mapa final'!$Q$26),"")</f>
        <v/>
      </c>
      <c r="AD20" s="57" t="str">
        <f>IF(AND('Mapa final'!$AA$27="Alta",'Mapa final'!$AC$27="Mayor"),CONCATENATE("R5C",'Mapa final'!$Q$27),"")</f>
        <v/>
      </c>
      <c r="AE20" s="57" t="str">
        <f>IF(AND('Mapa final'!$AA$28="Alta",'Mapa final'!$AC$28="Mayor"),CONCATENATE("R5C",'Mapa final'!$Q$28),"")</f>
        <v/>
      </c>
      <c r="AF20" s="57" t="str">
        <f>IF(AND('Mapa final'!$AA$29="Alta",'Mapa final'!$AC$29="Mayor"),CONCATENATE("R5C",'Mapa final'!$Q$29),"")</f>
        <v/>
      </c>
      <c r="AG20" s="58" t="str">
        <f>IF(AND('Mapa final'!$AA$30="Alta",'Mapa final'!$AC$30="Mayor"),CONCATENATE("R5C",'Mapa final'!$Q$30),"")</f>
        <v/>
      </c>
      <c r="AH20" s="59" t="str">
        <f>IF(AND('Mapa final'!$AA$25="Alta",'Mapa final'!$AC$25="Catastrófico"),CONCATENATE("R5C",'Mapa final'!$Q$25),"")</f>
        <v/>
      </c>
      <c r="AI20" s="60" t="str">
        <f>IF(AND('Mapa final'!$AA$26="Alta",'Mapa final'!$AC$26="Catastrófico"),CONCATENATE("R5C",'Mapa final'!$Q$26),"")</f>
        <v/>
      </c>
      <c r="AJ20" s="60" t="str">
        <f>IF(AND('Mapa final'!$AA$27="Alta",'Mapa final'!$AC$27="Catastrófico"),CONCATENATE("R5C",'Mapa final'!$Q$27),"")</f>
        <v/>
      </c>
      <c r="AK20" s="60" t="str">
        <f>IF(AND('Mapa final'!$AA$28="Alta",'Mapa final'!$AC$28="Catastrófico"),CONCATENATE("R5C",'Mapa final'!$Q$28),"")</f>
        <v/>
      </c>
      <c r="AL20" s="60" t="str">
        <f>IF(AND('Mapa final'!$AA$29="Alta",'Mapa final'!$AC$29="Catastrófico"),CONCATENATE("R5C",'Mapa final'!$Q$29),"")</f>
        <v/>
      </c>
      <c r="AM20" s="61" t="str">
        <f>IF(AND('Mapa final'!$AA$30="Alta",'Mapa final'!$AC$30="Catastrófico"),CONCATENATE("R5C",'Mapa final'!$Q$30),"")</f>
        <v/>
      </c>
      <c r="AN20" s="1"/>
      <c r="AO20" s="202"/>
      <c r="AP20" s="120"/>
      <c r="AQ20" s="120"/>
      <c r="AR20" s="120"/>
      <c r="AS20" s="120"/>
      <c r="AT20" s="203"/>
      <c r="AU20" s="1"/>
      <c r="AV20" s="1"/>
      <c r="AW20" s="1"/>
      <c r="AX20" s="1"/>
      <c r="AY20" s="1"/>
      <c r="AZ20" s="1"/>
      <c r="BA20" s="1"/>
      <c r="BB20" s="1"/>
      <c r="BC20" s="1"/>
      <c r="BD20" s="1"/>
      <c r="BE20" s="1"/>
      <c r="BF20" s="1"/>
      <c r="BG20" s="1"/>
      <c r="BH20" s="1"/>
      <c r="BI20" s="1"/>
    </row>
    <row r="21" spans="1:61" ht="15" customHeight="1">
      <c r="A21" s="1"/>
      <c r="B21" s="219"/>
      <c r="C21" s="120"/>
      <c r="D21" s="121"/>
      <c r="E21" s="132"/>
      <c r="F21" s="120"/>
      <c r="G21" s="120"/>
      <c r="H21" s="120"/>
      <c r="I21" s="120"/>
      <c r="J21" s="71" t="str">
        <f>IF(AND('Mapa final'!$AA$31="Alta",'Mapa final'!$AC$31="Leve"),CONCATENATE("R6C",'Mapa final'!$Q$31),"")</f>
        <v/>
      </c>
      <c r="K21" s="72" t="str">
        <f>IF(AND('Mapa final'!$AA$32="Alta",'Mapa final'!$AC$32="Leve"),CONCATENATE("R6C",'Mapa final'!$Q$32),"")</f>
        <v/>
      </c>
      <c r="L21" s="72" t="str">
        <f>IF(AND('Mapa final'!$AA$33="Alta",'Mapa final'!$AC$33="Leve"),CONCATENATE("R6C",'Mapa final'!$Q$33),"")</f>
        <v/>
      </c>
      <c r="M21" s="72" t="str">
        <f>IF(AND('Mapa final'!$AA$34="Alta",'Mapa final'!$AC$34="Leve"),CONCATENATE("R6C",'Mapa final'!$Q$34),"")</f>
        <v/>
      </c>
      <c r="N21" s="72" t="str">
        <f>IF(AND('Mapa final'!$AA$35="Alta",'Mapa final'!$AC$35="Leve"),CONCATENATE("R6C",'Mapa final'!$Q$35),"")</f>
        <v/>
      </c>
      <c r="O21" s="73" t="str">
        <f>IF(AND('Mapa final'!$AA$36="Alta",'Mapa final'!$AC$36="Leve"),CONCATENATE("R6C",'Mapa final'!$Q$36),"")</f>
        <v/>
      </c>
      <c r="P21" s="71" t="str">
        <f>IF(AND('Mapa final'!$AA$31="Alta",'Mapa final'!$AC$31="Menor"),CONCATENATE("R6C",'Mapa final'!$Q$31),"")</f>
        <v/>
      </c>
      <c r="Q21" s="72" t="str">
        <f>IF(AND('Mapa final'!$AA$32="Alta",'Mapa final'!$AC$32="Menor"),CONCATENATE("R6C",'Mapa final'!$Q$32),"")</f>
        <v/>
      </c>
      <c r="R21" s="72" t="str">
        <f>IF(AND('Mapa final'!$AA$33="Alta",'Mapa final'!$AC$33="Menor"),CONCATENATE("R6C",'Mapa final'!$Q$33),"")</f>
        <v/>
      </c>
      <c r="S21" s="72" t="str">
        <f>IF(AND('Mapa final'!$AA$34="Alta",'Mapa final'!$AC$34="Menor"),CONCATENATE("R6C",'Mapa final'!$Q$34),"")</f>
        <v/>
      </c>
      <c r="T21" s="72" t="str">
        <f>IF(AND('Mapa final'!$AA$35="Alta",'Mapa final'!$AC$35="Menor"),CONCATENATE("R6C",'Mapa final'!$Q$35),"")</f>
        <v/>
      </c>
      <c r="U21" s="73" t="str">
        <f>IF(AND('Mapa final'!$AA$36="Alta",'Mapa final'!$AC$36="Menor"),CONCATENATE("R6C",'Mapa final'!$Q$36),"")</f>
        <v/>
      </c>
      <c r="V21" s="56" t="str">
        <f>IF(AND('Mapa final'!$AA$31="Alta",'Mapa final'!$AC$31="Moderado"),CONCATENATE("R6C",'Mapa final'!$Q$31),"")</f>
        <v/>
      </c>
      <c r="W21" s="57" t="str">
        <f>IF(AND('Mapa final'!$AA$32="Alta",'Mapa final'!$AC$32="Moderado"),CONCATENATE("R6C",'Mapa final'!$Q$32),"")</f>
        <v/>
      </c>
      <c r="X21" s="57" t="str">
        <f>IF(AND('Mapa final'!$AA$33="Alta",'Mapa final'!$AC$33="Moderado"),CONCATENATE("R6C",'Mapa final'!$Q$33),"")</f>
        <v/>
      </c>
      <c r="Y21" s="57" t="str">
        <f>IF(AND('Mapa final'!$AA$34="Alta",'Mapa final'!$AC$34="Moderado"),CONCATENATE("R6C",'Mapa final'!$Q$34),"")</f>
        <v/>
      </c>
      <c r="Z21" s="57" t="str">
        <f>IF(AND('Mapa final'!$AA$35="Alta",'Mapa final'!$AC$35="Moderado"),CONCATENATE("R6C",'Mapa final'!$Q$35),"")</f>
        <v/>
      </c>
      <c r="AA21" s="58" t="str">
        <f>IF(AND('Mapa final'!$AA$36="Alta",'Mapa final'!$AC$36="Moderado"),CONCATENATE("R6C",'Mapa final'!$Q$36),"")</f>
        <v/>
      </c>
      <c r="AB21" s="56" t="str">
        <f>IF(AND('Mapa final'!$AA$31="Alta",'Mapa final'!$AC$31="Mayor"),CONCATENATE("R6C",'Mapa final'!$Q$31),"")</f>
        <v/>
      </c>
      <c r="AC21" s="57" t="str">
        <f>IF(AND('Mapa final'!$AA$32="Alta",'Mapa final'!$AC$32="Mayor"),CONCATENATE("R6C",'Mapa final'!$Q$32),"")</f>
        <v/>
      </c>
      <c r="AD21" s="57" t="str">
        <f>IF(AND('Mapa final'!$AA$33="Alta",'Mapa final'!$AC$33="Mayor"),CONCATENATE("R6C",'Mapa final'!$Q$33),"")</f>
        <v/>
      </c>
      <c r="AE21" s="57" t="str">
        <f>IF(AND('Mapa final'!$AA$34="Alta",'Mapa final'!$AC$34="Mayor"),CONCATENATE("R6C",'Mapa final'!$Q$34),"")</f>
        <v/>
      </c>
      <c r="AF21" s="57" t="str">
        <f>IF(AND('Mapa final'!$AA$35="Alta",'Mapa final'!$AC$35="Mayor"),CONCATENATE("R6C",'Mapa final'!$Q$35),"")</f>
        <v/>
      </c>
      <c r="AG21" s="58" t="str">
        <f>IF(AND('Mapa final'!$AA$36="Alta",'Mapa final'!$AC$36="Mayor"),CONCATENATE("R6C",'Mapa final'!$Q$36),"")</f>
        <v/>
      </c>
      <c r="AH21" s="59" t="str">
        <f>IF(AND('Mapa final'!$AA$31="Alta",'Mapa final'!$AC$31="Catastrófico"),CONCATENATE("R6C",'Mapa final'!$Q$31),"")</f>
        <v/>
      </c>
      <c r="AI21" s="60" t="str">
        <f>IF(AND('Mapa final'!$AA$32="Alta",'Mapa final'!$AC$32="Catastrófico"),CONCATENATE("R6C",'Mapa final'!$Q$32),"")</f>
        <v/>
      </c>
      <c r="AJ21" s="60" t="str">
        <f>IF(AND('Mapa final'!$AA$33="Alta",'Mapa final'!$AC$33="Catastrófico"),CONCATENATE("R6C",'Mapa final'!$Q$33),"")</f>
        <v/>
      </c>
      <c r="AK21" s="60" t="str">
        <f>IF(AND('Mapa final'!$AA$34="Alta",'Mapa final'!$AC$34="Catastrófico"),CONCATENATE("R6C",'Mapa final'!$Q$34),"")</f>
        <v/>
      </c>
      <c r="AL21" s="60" t="str">
        <f>IF(AND('Mapa final'!$AA$35="Alta",'Mapa final'!$AC$35="Catastrófico"),CONCATENATE("R6C",'Mapa final'!$Q$35),"")</f>
        <v/>
      </c>
      <c r="AM21" s="61" t="str">
        <f>IF(AND('Mapa final'!$AA$36="Alta",'Mapa final'!$AC$36="Catastrófico"),CONCATENATE("R6C",'Mapa final'!$Q$36),"")</f>
        <v/>
      </c>
      <c r="AN21" s="1"/>
      <c r="AO21" s="202"/>
      <c r="AP21" s="120"/>
      <c r="AQ21" s="120"/>
      <c r="AR21" s="120"/>
      <c r="AS21" s="120"/>
      <c r="AT21" s="203"/>
      <c r="AU21" s="1"/>
      <c r="AV21" s="1"/>
      <c r="AW21" s="1"/>
      <c r="AX21" s="1"/>
      <c r="AY21" s="1"/>
      <c r="AZ21" s="1"/>
      <c r="BA21" s="1"/>
      <c r="BB21" s="1"/>
      <c r="BC21" s="1"/>
      <c r="BD21" s="1"/>
      <c r="BE21" s="1"/>
      <c r="BF21" s="1"/>
      <c r="BG21" s="1"/>
      <c r="BH21" s="1"/>
      <c r="BI21" s="1"/>
    </row>
    <row r="22" spans="1:61" ht="15" customHeight="1">
      <c r="A22" s="1"/>
      <c r="B22" s="219"/>
      <c r="C22" s="120"/>
      <c r="D22" s="121"/>
      <c r="E22" s="132"/>
      <c r="F22" s="120"/>
      <c r="G22" s="120"/>
      <c r="H22" s="120"/>
      <c r="I22" s="120"/>
      <c r="J22" s="71" t="str">
        <f>IF(AND('Mapa final'!$AA$37="Alta",'Mapa final'!$AC$37="Leve"),CONCATENATE("R7C",'Mapa final'!$Q$37),"")</f>
        <v/>
      </c>
      <c r="K22" s="72" t="str">
        <f>IF(AND('Mapa final'!$AA$38="Alta",'Mapa final'!$AC$38="Leve"),CONCATENATE("R7C",'Mapa final'!$Q$38),"")</f>
        <v/>
      </c>
      <c r="L22" s="72" t="str">
        <f>IF(AND('Mapa final'!$AA$39="Alta",'Mapa final'!$AC$39="Leve"),CONCATENATE("R7C",'Mapa final'!$Q$39),"")</f>
        <v/>
      </c>
      <c r="M22" s="72" t="str">
        <f>IF(AND('Mapa final'!$AA$40="Alta",'Mapa final'!$AC$40="Leve"),CONCATENATE("R7C",'Mapa final'!$Q$40),"")</f>
        <v/>
      </c>
      <c r="N22" s="72" t="str">
        <f>IF(AND('Mapa final'!$AA$41="Alta",'Mapa final'!$AC$41="Leve"),CONCATENATE("R7C",'Mapa final'!$Q$41),"")</f>
        <v/>
      </c>
      <c r="O22" s="73" t="str">
        <f>IF(AND('Mapa final'!$AA$42="Alta",'Mapa final'!$AC$42="Leve"),CONCATENATE("R7C",'Mapa final'!$Q$42),"")</f>
        <v/>
      </c>
      <c r="P22" s="71" t="str">
        <f>IF(AND('Mapa final'!$AA$37="Alta",'Mapa final'!$AC$37="Menor"),CONCATENATE("R7C",'Mapa final'!$Q$37),"")</f>
        <v/>
      </c>
      <c r="Q22" s="72" t="str">
        <f>IF(AND('Mapa final'!$AA$38="Alta",'Mapa final'!$AC$38="Menor"),CONCATENATE("R7C",'Mapa final'!$Q$38),"")</f>
        <v/>
      </c>
      <c r="R22" s="72" t="str">
        <f>IF(AND('Mapa final'!$AA$39="Alta",'Mapa final'!$AC$39="Menor"),CONCATENATE("R7C",'Mapa final'!$Q$39),"")</f>
        <v/>
      </c>
      <c r="S22" s="72" t="str">
        <f>IF(AND('Mapa final'!$AA$40="Alta",'Mapa final'!$AC$40="Menor"),CONCATENATE("R7C",'Mapa final'!$Q$40),"")</f>
        <v/>
      </c>
      <c r="T22" s="72" t="str">
        <f>IF(AND('Mapa final'!$AA$41="Alta",'Mapa final'!$AC$41="Menor"),CONCATENATE("R7C",'Mapa final'!$Q$41),"")</f>
        <v/>
      </c>
      <c r="U22" s="73" t="str">
        <f>IF(AND('Mapa final'!$AA$42="Alta",'Mapa final'!$AC$42="Menor"),CONCATENATE("R7C",'Mapa final'!$Q$42),"")</f>
        <v/>
      </c>
      <c r="V22" s="56" t="str">
        <f>IF(AND('Mapa final'!$AA$37="Alta",'Mapa final'!$AC$37="Moderado"),CONCATENATE("R7C",'Mapa final'!$Q$37),"")</f>
        <v/>
      </c>
      <c r="W22" s="57" t="str">
        <f>IF(AND('Mapa final'!$AA$38="Alta",'Mapa final'!$AC$38="Moderado"),CONCATENATE("R7C",'Mapa final'!$Q$38),"")</f>
        <v/>
      </c>
      <c r="X22" s="57" t="str">
        <f>IF(AND('Mapa final'!$AA$39="Alta",'Mapa final'!$AC$39="Moderado"),CONCATENATE("R7C",'Mapa final'!$Q$39),"")</f>
        <v/>
      </c>
      <c r="Y22" s="57" t="str">
        <f>IF(AND('Mapa final'!$AA$40="Alta",'Mapa final'!$AC$40="Moderado"),CONCATENATE("R7C",'Mapa final'!$Q$40),"")</f>
        <v/>
      </c>
      <c r="Z22" s="57" t="str">
        <f>IF(AND('Mapa final'!$AA$41="Alta",'Mapa final'!$AC$41="Moderado"),CONCATENATE("R7C",'Mapa final'!$Q$41),"")</f>
        <v/>
      </c>
      <c r="AA22" s="58" t="str">
        <f>IF(AND('Mapa final'!$AA$42="Alta",'Mapa final'!$AC$42="Moderado"),CONCATENATE("R7C",'Mapa final'!$Q$42),"")</f>
        <v/>
      </c>
      <c r="AB22" s="56" t="str">
        <f>IF(AND('Mapa final'!$AA$37="Alta",'Mapa final'!$AC$37="Mayor"),CONCATENATE("R7C",'Mapa final'!$Q$37),"")</f>
        <v/>
      </c>
      <c r="AC22" s="57" t="str">
        <f>IF(AND('Mapa final'!$AA$38="Alta",'Mapa final'!$AC$38="Mayor"),CONCATENATE("R7C",'Mapa final'!$Q$38),"")</f>
        <v/>
      </c>
      <c r="AD22" s="57" t="str">
        <f>IF(AND('Mapa final'!$AA$39="Alta",'Mapa final'!$AC$39="Mayor"),CONCATENATE("R7C",'Mapa final'!$Q$39),"")</f>
        <v/>
      </c>
      <c r="AE22" s="57" t="str">
        <f>IF(AND('Mapa final'!$AA$40="Alta",'Mapa final'!$AC$40="Mayor"),CONCATENATE("R7C",'Mapa final'!$Q$40),"")</f>
        <v/>
      </c>
      <c r="AF22" s="57" t="str">
        <f>IF(AND('Mapa final'!$AA$41="Alta",'Mapa final'!$AC$41="Mayor"),CONCATENATE("R7C",'Mapa final'!$Q$41),"")</f>
        <v/>
      </c>
      <c r="AG22" s="58" t="str">
        <f>IF(AND('Mapa final'!$AA$42="Alta",'Mapa final'!$AC$42="Mayor"),CONCATENATE("R7C",'Mapa final'!$Q$42),"")</f>
        <v/>
      </c>
      <c r="AH22" s="59" t="str">
        <f>IF(AND('Mapa final'!$AA$37="Alta",'Mapa final'!$AC$37="Catastrófico"),CONCATENATE("R7C",'Mapa final'!$Q$37),"")</f>
        <v/>
      </c>
      <c r="AI22" s="60" t="str">
        <f>IF(AND('Mapa final'!$AA$38="Alta",'Mapa final'!$AC$38="Catastrófico"),CONCATENATE("R7C",'Mapa final'!$Q$38),"")</f>
        <v/>
      </c>
      <c r="AJ22" s="60" t="str">
        <f>IF(AND('Mapa final'!$AA$39="Alta",'Mapa final'!$AC$39="Catastrófico"),CONCATENATE("R7C",'Mapa final'!$Q$39),"")</f>
        <v/>
      </c>
      <c r="AK22" s="60" t="str">
        <f>IF(AND('Mapa final'!$AA$40="Alta",'Mapa final'!$AC$40="Catastrófico"),CONCATENATE("R7C",'Mapa final'!$Q$40),"")</f>
        <v/>
      </c>
      <c r="AL22" s="60" t="str">
        <f>IF(AND('Mapa final'!$AA$41="Alta",'Mapa final'!$AC$41="Catastrófico"),CONCATENATE("R7C",'Mapa final'!$Q$41),"")</f>
        <v/>
      </c>
      <c r="AM22" s="61" t="str">
        <f>IF(AND('Mapa final'!$AA$42="Alta",'Mapa final'!$AC$42="Catastrófico"),CONCATENATE("R7C",'Mapa final'!$Q$42),"")</f>
        <v/>
      </c>
      <c r="AN22" s="1"/>
      <c r="AO22" s="202"/>
      <c r="AP22" s="120"/>
      <c r="AQ22" s="120"/>
      <c r="AR22" s="120"/>
      <c r="AS22" s="120"/>
      <c r="AT22" s="203"/>
      <c r="AU22" s="1"/>
      <c r="AV22" s="1"/>
      <c r="AW22" s="1"/>
      <c r="AX22" s="1"/>
      <c r="AY22" s="1"/>
      <c r="AZ22" s="1"/>
      <c r="BA22" s="1"/>
      <c r="BB22" s="1"/>
      <c r="BC22" s="1"/>
      <c r="BD22" s="1"/>
      <c r="BE22" s="1"/>
      <c r="BF22" s="1"/>
      <c r="BG22" s="1"/>
      <c r="BH22" s="1"/>
      <c r="BI22" s="1"/>
    </row>
    <row r="23" spans="1:61" ht="15" customHeight="1">
      <c r="A23" s="1"/>
      <c r="B23" s="219"/>
      <c r="C23" s="120"/>
      <c r="D23" s="121"/>
      <c r="E23" s="132"/>
      <c r="F23" s="120"/>
      <c r="G23" s="120"/>
      <c r="H23" s="120"/>
      <c r="I23" s="120"/>
      <c r="J23" s="71" t="str">
        <f>IF(AND('Mapa final'!$AA$43="Alta",'Mapa final'!$AC$43="Leve"),CONCATENATE("R8C",'Mapa final'!$Q$43),"")</f>
        <v/>
      </c>
      <c r="K23" s="72" t="str">
        <f>IF(AND('Mapa final'!$AA$44="Alta",'Mapa final'!$AC$44="Leve"),CONCATENATE("R8C",'Mapa final'!$Q$44),"")</f>
        <v/>
      </c>
      <c r="L23" s="72" t="str">
        <f>IF(AND('Mapa final'!$AA$45="Alta",'Mapa final'!$AC$45="Leve"),CONCATENATE("R8C",'Mapa final'!$Q$45),"")</f>
        <v/>
      </c>
      <c r="M23" s="72" t="str">
        <f>IF(AND('Mapa final'!$AA$46="Alta",'Mapa final'!$AC$46="Leve"),CONCATENATE("R8C",'Mapa final'!$Q$46),"")</f>
        <v/>
      </c>
      <c r="N23" s="72" t="str">
        <f>IF(AND('Mapa final'!$AA$47="Alta",'Mapa final'!$AC$47="Leve"),CONCATENATE("R8C",'Mapa final'!$Q$47),"")</f>
        <v/>
      </c>
      <c r="O23" s="73" t="str">
        <f>IF(AND('Mapa final'!$AA$48="Alta",'Mapa final'!$AC$48="Leve"),CONCATENATE("R8C",'Mapa final'!$Q$48),"")</f>
        <v/>
      </c>
      <c r="P23" s="71" t="str">
        <f>IF(AND('Mapa final'!$AA$43="Alta",'Mapa final'!$AC$43="Menor"),CONCATENATE("R8C",'Mapa final'!$Q$43),"")</f>
        <v/>
      </c>
      <c r="Q23" s="72" t="str">
        <f>IF(AND('Mapa final'!$AA$44="Alta",'Mapa final'!$AC$44="Menor"),CONCATENATE("R8C",'Mapa final'!$Q$44),"")</f>
        <v/>
      </c>
      <c r="R23" s="72" t="str">
        <f>IF(AND('Mapa final'!$AA$45="Alta",'Mapa final'!$AC$45="Menor"),CONCATENATE("R8C",'Mapa final'!$Q$45),"")</f>
        <v/>
      </c>
      <c r="S23" s="72" t="str">
        <f>IF(AND('Mapa final'!$AA$46="Alta",'Mapa final'!$AC$46="Menor"),CONCATENATE("R8C",'Mapa final'!$Q$46),"")</f>
        <v/>
      </c>
      <c r="T23" s="72" t="str">
        <f>IF(AND('Mapa final'!$AA$47="Alta",'Mapa final'!$AC$47="Menor"),CONCATENATE("R8C",'Mapa final'!$Q$47),"")</f>
        <v/>
      </c>
      <c r="U23" s="73" t="str">
        <f>IF(AND('Mapa final'!$AA$48="Alta",'Mapa final'!$AC$48="Menor"),CONCATENATE("R8C",'Mapa final'!$Q$48),"")</f>
        <v/>
      </c>
      <c r="V23" s="56" t="str">
        <f>IF(AND('Mapa final'!$AA$43="Alta",'Mapa final'!$AC$43="Moderado"),CONCATENATE("R8C",'Mapa final'!$Q$43),"")</f>
        <v/>
      </c>
      <c r="W23" s="57" t="str">
        <f>IF(AND('Mapa final'!$AA$44="Alta",'Mapa final'!$AC$44="Moderado"),CONCATENATE("R8C",'Mapa final'!$Q$44),"")</f>
        <v/>
      </c>
      <c r="X23" s="57" t="str">
        <f>IF(AND('Mapa final'!$AA$45="Alta",'Mapa final'!$AC$45="Moderado"),CONCATENATE("R8C",'Mapa final'!$Q$45),"")</f>
        <v/>
      </c>
      <c r="Y23" s="57" t="str">
        <f>IF(AND('Mapa final'!$AA$46="Alta",'Mapa final'!$AC$46="Moderado"),CONCATENATE("R8C",'Mapa final'!$Q$46),"")</f>
        <v/>
      </c>
      <c r="Z23" s="57" t="str">
        <f>IF(AND('Mapa final'!$AA$47="Alta",'Mapa final'!$AC$47="Moderado"),CONCATENATE("R8C",'Mapa final'!$Q$47),"")</f>
        <v/>
      </c>
      <c r="AA23" s="58" t="str">
        <f>IF(AND('Mapa final'!$AA$48="Alta",'Mapa final'!$AC$48="Moderado"),CONCATENATE("R8C",'Mapa final'!$Q$48),"")</f>
        <v/>
      </c>
      <c r="AB23" s="56" t="str">
        <f>IF(AND('Mapa final'!$AA$43="Alta",'Mapa final'!$AC$43="Mayor"),CONCATENATE("R8C",'Mapa final'!$Q$43),"")</f>
        <v/>
      </c>
      <c r="AC23" s="57" t="str">
        <f>IF(AND('Mapa final'!$AA$44="Alta",'Mapa final'!$AC$44="Mayor"),CONCATENATE("R8C",'Mapa final'!$Q$44),"")</f>
        <v/>
      </c>
      <c r="AD23" s="57" t="str">
        <f>IF(AND('Mapa final'!$AA$45="Alta",'Mapa final'!$AC$45="Mayor"),CONCATENATE("R8C",'Mapa final'!$Q$45),"")</f>
        <v/>
      </c>
      <c r="AE23" s="57" t="str">
        <f>IF(AND('Mapa final'!$AA$46="Alta",'Mapa final'!$AC$46="Mayor"),CONCATENATE("R8C",'Mapa final'!$Q$46),"")</f>
        <v/>
      </c>
      <c r="AF23" s="57" t="str">
        <f>IF(AND('Mapa final'!$AA$47="Alta",'Mapa final'!$AC$47="Mayor"),CONCATENATE("R8C",'Mapa final'!$Q$47),"")</f>
        <v/>
      </c>
      <c r="AG23" s="58" t="str">
        <f>IF(AND('Mapa final'!$AA$48="Alta",'Mapa final'!$AC$48="Mayor"),CONCATENATE("R8C",'Mapa final'!$Q$48),"")</f>
        <v/>
      </c>
      <c r="AH23" s="59" t="str">
        <f>IF(AND('Mapa final'!$AA$43="Alta",'Mapa final'!$AC$43="Catastrófico"),CONCATENATE("R8C",'Mapa final'!$Q$43),"")</f>
        <v/>
      </c>
      <c r="AI23" s="60" t="str">
        <f>IF(AND('Mapa final'!$AA$44="Alta",'Mapa final'!$AC$44="Catastrófico"),CONCATENATE("R8C",'Mapa final'!$Q$44),"")</f>
        <v/>
      </c>
      <c r="AJ23" s="60" t="str">
        <f>IF(AND('Mapa final'!$AA$45="Alta",'Mapa final'!$AC$45="Catastrófico"),CONCATENATE("R8C",'Mapa final'!$Q$45),"")</f>
        <v/>
      </c>
      <c r="AK23" s="60" t="str">
        <f>IF(AND('Mapa final'!$AA$46="Alta",'Mapa final'!$AC$46="Catastrófico"),CONCATENATE("R8C",'Mapa final'!$Q$46),"")</f>
        <v/>
      </c>
      <c r="AL23" s="60" t="str">
        <f>IF(AND('Mapa final'!$AA$47="Alta",'Mapa final'!$AC$47="Catastrófico"),CONCATENATE("R8C",'Mapa final'!$Q$47),"")</f>
        <v/>
      </c>
      <c r="AM23" s="61" t="str">
        <f>IF(AND('Mapa final'!$AA$48="Alta",'Mapa final'!$AC$48="Catastrófico"),CONCATENATE("R8C",'Mapa final'!$Q$48),"")</f>
        <v/>
      </c>
      <c r="AN23" s="1"/>
      <c r="AO23" s="202"/>
      <c r="AP23" s="120"/>
      <c r="AQ23" s="120"/>
      <c r="AR23" s="120"/>
      <c r="AS23" s="120"/>
      <c r="AT23" s="203"/>
      <c r="AU23" s="1"/>
      <c r="AV23" s="1"/>
      <c r="AW23" s="1"/>
      <c r="AX23" s="1"/>
      <c r="AY23" s="1"/>
      <c r="AZ23" s="1"/>
      <c r="BA23" s="1"/>
      <c r="BB23" s="1"/>
      <c r="BC23" s="1"/>
      <c r="BD23" s="1"/>
      <c r="BE23" s="1"/>
      <c r="BF23" s="1"/>
      <c r="BG23" s="1"/>
      <c r="BH23" s="1"/>
      <c r="BI23" s="1"/>
    </row>
    <row r="24" spans="1:61" ht="15" customHeight="1">
      <c r="A24" s="1"/>
      <c r="B24" s="219"/>
      <c r="C24" s="120"/>
      <c r="D24" s="121"/>
      <c r="E24" s="132"/>
      <c r="F24" s="120"/>
      <c r="G24" s="120"/>
      <c r="H24" s="120"/>
      <c r="I24" s="120"/>
      <c r="J24" s="71" t="str">
        <f>IF(AND('Mapa final'!$AA$49="Alta",'Mapa final'!$AC$49="Leve"),CONCATENATE("R9C",'Mapa final'!$Q$49),"")</f>
        <v/>
      </c>
      <c r="K24" s="72" t="str">
        <f>IF(AND('Mapa final'!$AA$50="Alta",'Mapa final'!$AC$50="Leve"),CONCATENATE("R9C",'Mapa final'!$Q$50),"")</f>
        <v/>
      </c>
      <c r="L24" s="72" t="str">
        <f>IF(AND('Mapa final'!$AA$51="Alta",'Mapa final'!$AC$51="Leve"),CONCATENATE("R9C",'Mapa final'!$Q$51),"")</f>
        <v/>
      </c>
      <c r="M24" s="72" t="str">
        <f>IF(AND('Mapa final'!$AA$52="Alta",'Mapa final'!$AC$52="Leve"),CONCATENATE("R9C",'Mapa final'!$Q$52),"")</f>
        <v/>
      </c>
      <c r="N24" s="72" t="str">
        <f>IF(AND('Mapa final'!$AA$53="Alta",'Mapa final'!$AC$53="Leve"),CONCATENATE("R9C",'Mapa final'!$Q$53),"")</f>
        <v/>
      </c>
      <c r="O24" s="73" t="str">
        <f>IF(AND('Mapa final'!$AA$54="Alta",'Mapa final'!$AC$54="Leve"),CONCATENATE("R9C",'Mapa final'!$Q$54),"")</f>
        <v/>
      </c>
      <c r="P24" s="71" t="str">
        <f>IF(AND('Mapa final'!$AA$49="Alta",'Mapa final'!$AC$49="Menor"),CONCATENATE("R9C",'Mapa final'!$Q$49),"")</f>
        <v/>
      </c>
      <c r="Q24" s="72" t="str">
        <f>IF(AND('Mapa final'!$AA$50="Alta",'Mapa final'!$AC$50="Menor"),CONCATENATE("R9C",'Mapa final'!$Q$50),"")</f>
        <v/>
      </c>
      <c r="R24" s="72" t="str">
        <f>IF(AND('Mapa final'!$AA$51="Alta",'Mapa final'!$AC$51="Menor"),CONCATENATE("R9C",'Mapa final'!$Q$51),"")</f>
        <v/>
      </c>
      <c r="S24" s="72" t="str">
        <f>IF(AND('Mapa final'!$AA$52="Alta",'Mapa final'!$AC$52="Menor"),CONCATENATE("R9C",'Mapa final'!$Q$52),"")</f>
        <v/>
      </c>
      <c r="T24" s="72" t="str">
        <f>IF(AND('Mapa final'!$AA$53="Alta",'Mapa final'!$AC$53="Menor"),CONCATENATE("R9C",'Mapa final'!$Q$53),"")</f>
        <v/>
      </c>
      <c r="U24" s="73" t="str">
        <f>IF(AND('Mapa final'!$AA$54="Alta",'Mapa final'!$AC$54="Menor"),CONCATENATE("R9C",'Mapa final'!$Q$54),"")</f>
        <v/>
      </c>
      <c r="V24" s="56" t="str">
        <f>IF(AND('Mapa final'!$AA$49="Alta",'Mapa final'!$AC$49="Moderado"),CONCATENATE("R9C",'Mapa final'!$Q$49),"")</f>
        <v/>
      </c>
      <c r="W24" s="57" t="str">
        <f>IF(AND('Mapa final'!$AA$50="Alta",'Mapa final'!$AC$50="Moderado"),CONCATENATE("R9C",'Mapa final'!$Q$50),"")</f>
        <v/>
      </c>
      <c r="X24" s="57" t="str">
        <f>IF(AND('Mapa final'!$AA$51="Alta",'Mapa final'!$AC$51="Moderado"),CONCATENATE("R9C",'Mapa final'!$Q$51),"")</f>
        <v/>
      </c>
      <c r="Y24" s="57" t="str">
        <f>IF(AND('Mapa final'!$AA$52="Alta",'Mapa final'!$AC$52="Moderado"),CONCATENATE("R9C",'Mapa final'!$Q$52),"")</f>
        <v/>
      </c>
      <c r="Z24" s="57" t="str">
        <f>IF(AND('Mapa final'!$AA$53="Alta",'Mapa final'!$AC$53="Moderado"),CONCATENATE("R9C",'Mapa final'!$Q$53),"")</f>
        <v/>
      </c>
      <c r="AA24" s="58" t="str">
        <f>IF(AND('Mapa final'!$AA$54="Alta",'Mapa final'!$AC$54="Moderado"),CONCATENATE("R9C",'Mapa final'!$Q$54),"")</f>
        <v/>
      </c>
      <c r="AB24" s="56" t="str">
        <f>IF(AND('Mapa final'!$AA$49="Alta",'Mapa final'!$AC$49="Mayor"),CONCATENATE("R9C",'Mapa final'!$Q$49),"")</f>
        <v/>
      </c>
      <c r="AC24" s="57" t="str">
        <f>IF(AND('Mapa final'!$AA$50="Alta",'Mapa final'!$AC$50="Mayor"),CONCATENATE("R9C",'Mapa final'!$Q$50),"")</f>
        <v/>
      </c>
      <c r="AD24" s="57" t="str">
        <f>IF(AND('Mapa final'!$AA$51="Alta",'Mapa final'!$AC$51="Mayor"),CONCATENATE("R9C",'Mapa final'!$Q$51),"")</f>
        <v/>
      </c>
      <c r="AE24" s="57" t="str">
        <f>IF(AND('Mapa final'!$AA$52="Alta",'Mapa final'!$AC$52="Mayor"),CONCATENATE("R9C",'Mapa final'!$Q$52),"")</f>
        <v/>
      </c>
      <c r="AF24" s="57" t="str">
        <f>IF(AND('Mapa final'!$AA$53="Alta",'Mapa final'!$AC$53="Mayor"),CONCATENATE("R9C",'Mapa final'!$Q$53),"")</f>
        <v/>
      </c>
      <c r="AG24" s="58" t="str">
        <f>IF(AND('Mapa final'!$AA$54="Alta",'Mapa final'!$AC$54="Mayor"),CONCATENATE("R9C",'Mapa final'!$Q$54),"")</f>
        <v/>
      </c>
      <c r="AH24" s="59" t="str">
        <f>IF(AND('Mapa final'!$AA$49="Alta",'Mapa final'!$AC$49="Catastrófico"),CONCATENATE("R9C",'Mapa final'!$Q$49),"")</f>
        <v/>
      </c>
      <c r="AI24" s="60" t="str">
        <f>IF(AND('Mapa final'!$AA$50="Alta",'Mapa final'!$AC$50="Catastrófico"),CONCATENATE("R9C",'Mapa final'!$Q$50),"")</f>
        <v/>
      </c>
      <c r="AJ24" s="60" t="str">
        <f>IF(AND('Mapa final'!$AA$51="Alta",'Mapa final'!$AC$51="Catastrófico"),CONCATENATE("R9C",'Mapa final'!$Q$51),"")</f>
        <v/>
      </c>
      <c r="AK24" s="60" t="str">
        <f>IF(AND('Mapa final'!$AA$52="Alta",'Mapa final'!$AC$52="Catastrófico"),CONCATENATE("R9C",'Mapa final'!$Q$52),"")</f>
        <v/>
      </c>
      <c r="AL24" s="60" t="str">
        <f>IF(AND('Mapa final'!$AA$53="Alta",'Mapa final'!$AC$53="Catastrófico"),CONCATENATE("R9C",'Mapa final'!$Q$53),"")</f>
        <v/>
      </c>
      <c r="AM24" s="61" t="str">
        <f>IF(AND('Mapa final'!$AA$54="Alta",'Mapa final'!$AC$54="Catastrófico"),CONCATENATE("R9C",'Mapa final'!$Q$54),"")</f>
        <v/>
      </c>
      <c r="AN24" s="1"/>
      <c r="AO24" s="202"/>
      <c r="AP24" s="120"/>
      <c r="AQ24" s="120"/>
      <c r="AR24" s="120"/>
      <c r="AS24" s="120"/>
      <c r="AT24" s="203"/>
      <c r="AU24" s="1"/>
      <c r="AV24" s="1"/>
      <c r="AW24" s="1"/>
      <c r="AX24" s="1"/>
      <c r="AY24" s="1"/>
      <c r="AZ24" s="1"/>
      <c r="BA24" s="1"/>
      <c r="BB24" s="1"/>
      <c r="BC24" s="1"/>
      <c r="BD24" s="1"/>
      <c r="BE24" s="1"/>
      <c r="BF24" s="1"/>
      <c r="BG24" s="1"/>
      <c r="BH24" s="1"/>
      <c r="BI24" s="1"/>
    </row>
    <row r="25" spans="1:61" ht="15.75" customHeight="1">
      <c r="A25" s="1"/>
      <c r="B25" s="219"/>
      <c r="C25" s="120"/>
      <c r="D25" s="121"/>
      <c r="E25" s="188"/>
      <c r="F25" s="212"/>
      <c r="G25" s="212"/>
      <c r="H25" s="212"/>
      <c r="I25" s="212"/>
      <c r="J25" s="74" t="str">
        <f>IF(AND('Mapa final'!$AA$55="Alta",'Mapa final'!$AC$55="Leve"),CONCATENATE("R10C",'Mapa final'!$Q$55),"")</f>
        <v/>
      </c>
      <c r="K25" s="75" t="str">
        <f>IF(AND('Mapa final'!$AA$56="Alta",'Mapa final'!$AC$56="Leve"),CONCATENATE("R10C",'Mapa final'!$Q$56),"")</f>
        <v/>
      </c>
      <c r="L25" s="75" t="str">
        <f>IF(AND('Mapa final'!$AA$57="Alta",'Mapa final'!$AC$57="Leve"),CONCATENATE("R10C",'Mapa final'!$Q$57),"")</f>
        <v/>
      </c>
      <c r="M25" s="75" t="str">
        <f>IF(AND('Mapa final'!$AA$58="Alta",'Mapa final'!$AC$58="Leve"),CONCATENATE("R10C",'Mapa final'!$Q$58),"")</f>
        <v/>
      </c>
      <c r="N25" s="75" t="str">
        <f>IF(AND('Mapa final'!$AA$59="Alta",'Mapa final'!$AC$59="Leve"),CONCATENATE("R10C",'Mapa final'!$Q$59),"")</f>
        <v/>
      </c>
      <c r="O25" s="76" t="str">
        <f>IF(AND('Mapa final'!$AA$60="Alta",'Mapa final'!$AC$60="Leve"),CONCATENATE("R10C",'Mapa final'!$Q$60),"")</f>
        <v/>
      </c>
      <c r="P25" s="74" t="str">
        <f>IF(AND('Mapa final'!$AA$55="Alta",'Mapa final'!$AC$55="Menor"),CONCATENATE("R10C",'Mapa final'!$Q$55),"")</f>
        <v/>
      </c>
      <c r="Q25" s="75" t="str">
        <f>IF(AND('Mapa final'!$AA$56="Alta",'Mapa final'!$AC$56="Menor"),CONCATENATE("R10C",'Mapa final'!$Q$56),"")</f>
        <v/>
      </c>
      <c r="R25" s="75" t="str">
        <f>IF(AND('Mapa final'!$AA$57="Alta",'Mapa final'!$AC$57="Menor"),CONCATENATE("R10C",'Mapa final'!$Q$57),"")</f>
        <v/>
      </c>
      <c r="S25" s="75" t="str">
        <f>IF(AND('Mapa final'!$AA$58="Alta",'Mapa final'!$AC$58="Menor"),CONCATENATE("R10C",'Mapa final'!$Q$58),"")</f>
        <v/>
      </c>
      <c r="T25" s="75" t="str">
        <f>IF(AND('Mapa final'!$AA$59="Alta",'Mapa final'!$AC$59="Menor"),CONCATENATE("R10C",'Mapa final'!$Q$59),"")</f>
        <v/>
      </c>
      <c r="U25" s="76" t="str">
        <f>IF(AND('Mapa final'!$AA$60="Alta",'Mapa final'!$AC$60="Menor"),CONCATENATE("R10C",'Mapa final'!$Q$60),"")</f>
        <v/>
      </c>
      <c r="V25" s="62" t="str">
        <f>IF(AND('Mapa final'!$AA$55="Alta",'Mapa final'!$AC$55="Moderado"),CONCATENATE("R10C",'Mapa final'!$Q$55),"")</f>
        <v/>
      </c>
      <c r="W25" s="63" t="str">
        <f>IF(AND('Mapa final'!$AA$56="Alta",'Mapa final'!$AC$56="Moderado"),CONCATENATE("R10C",'Mapa final'!$Q$56),"")</f>
        <v/>
      </c>
      <c r="X25" s="63" t="str">
        <f>IF(AND('Mapa final'!$AA$57="Alta",'Mapa final'!$AC$57="Moderado"),CONCATENATE("R10C",'Mapa final'!$Q$57),"")</f>
        <v/>
      </c>
      <c r="Y25" s="63" t="str">
        <f>IF(AND('Mapa final'!$AA$58="Alta",'Mapa final'!$AC$58="Moderado"),CONCATENATE("R10C",'Mapa final'!$Q$58),"")</f>
        <v/>
      </c>
      <c r="Z25" s="63" t="str">
        <f>IF(AND('Mapa final'!$AA$59="Alta",'Mapa final'!$AC$59="Moderado"),CONCATENATE("R10C",'Mapa final'!$Q$59),"")</f>
        <v/>
      </c>
      <c r="AA25" s="64" t="str">
        <f>IF(AND('Mapa final'!$AA$60="Alta",'Mapa final'!$AC$60="Moderado"),CONCATENATE("R10C",'Mapa final'!$Q$60),"")</f>
        <v/>
      </c>
      <c r="AB25" s="62" t="str">
        <f>IF(AND('Mapa final'!$AA$55="Alta",'Mapa final'!$AC$55="Mayor"),CONCATENATE("R10C",'Mapa final'!$Q$55),"")</f>
        <v/>
      </c>
      <c r="AC25" s="63" t="str">
        <f>IF(AND('Mapa final'!$AA$56="Alta",'Mapa final'!$AC$56="Mayor"),CONCATENATE("R10C",'Mapa final'!$Q$56),"")</f>
        <v/>
      </c>
      <c r="AD25" s="63" t="str">
        <f>IF(AND('Mapa final'!$AA$57="Alta",'Mapa final'!$AC$57="Mayor"),CONCATENATE("R10C",'Mapa final'!$Q$57),"")</f>
        <v/>
      </c>
      <c r="AE25" s="63" t="str">
        <f>IF(AND('Mapa final'!$AA$58="Alta",'Mapa final'!$AC$58="Mayor"),CONCATENATE("R10C",'Mapa final'!$Q$58),"")</f>
        <v/>
      </c>
      <c r="AF25" s="63" t="str">
        <f>IF(AND('Mapa final'!$AA$59="Alta",'Mapa final'!$AC$59="Mayor"),CONCATENATE("R10C",'Mapa final'!$Q$59),"")</f>
        <v/>
      </c>
      <c r="AG25" s="64" t="str">
        <f>IF(AND('Mapa final'!$AA$60="Alta",'Mapa final'!$AC$60="Mayor"),CONCATENATE("R10C",'Mapa final'!$Q$60),"")</f>
        <v/>
      </c>
      <c r="AH25" s="65" t="str">
        <f>IF(AND('Mapa final'!$AA$55="Alta",'Mapa final'!$AC$55="Catastrófico"),CONCATENATE("R10C",'Mapa final'!$Q$55),"")</f>
        <v/>
      </c>
      <c r="AI25" s="66" t="str">
        <f>IF(AND('Mapa final'!$AA$56="Alta",'Mapa final'!$AC$56="Catastrófico"),CONCATENATE("R10C",'Mapa final'!$Q$56),"")</f>
        <v/>
      </c>
      <c r="AJ25" s="66" t="str">
        <f>IF(AND('Mapa final'!$AA$57="Alta",'Mapa final'!$AC$57="Catastrófico"),CONCATENATE("R10C",'Mapa final'!$Q$57),"")</f>
        <v/>
      </c>
      <c r="AK25" s="66" t="str">
        <f>IF(AND('Mapa final'!$AA$58="Alta",'Mapa final'!$AC$58="Catastrófico"),CONCATENATE("R10C",'Mapa final'!$Q$58),"")</f>
        <v/>
      </c>
      <c r="AL25" s="66" t="str">
        <f>IF(AND('Mapa final'!$AA$59="Alta",'Mapa final'!$AC$59="Catastrófico"),CONCATENATE("R10C",'Mapa final'!$Q$59),"")</f>
        <v/>
      </c>
      <c r="AM25" s="67" t="str">
        <f>IF(AND('Mapa final'!$AA$60="Alta",'Mapa final'!$AC$60="Catastrófico"),CONCATENATE("R10C",'Mapa final'!$Q$60),"")</f>
        <v/>
      </c>
      <c r="AN25" s="1"/>
      <c r="AO25" s="204"/>
      <c r="AP25" s="205"/>
      <c r="AQ25" s="205"/>
      <c r="AR25" s="205"/>
      <c r="AS25" s="205"/>
      <c r="AT25" s="206"/>
      <c r="AU25" s="1"/>
      <c r="AV25" s="1"/>
      <c r="AW25" s="1"/>
      <c r="AX25" s="1"/>
      <c r="AY25" s="1"/>
      <c r="AZ25" s="1"/>
      <c r="BA25" s="1"/>
      <c r="BB25" s="1"/>
      <c r="BC25" s="1"/>
      <c r="BD25" s="1"/>
      <c r="BE25" s="1"/>
      <c r="BF25" s="1"/>
      <c r="BG25" s="1"/>
      <c r="BH25" s="1"/>
      <c r="BI25" s="1"/>
    </row>
    <row r="26" spans="1:61" ht="15" customHeight="1">
      <c r="A26" s="1"/>
      <c r="B26" s="219"/>
      <c r="C26" s="120"/>
      <c r="D26" s="121"/>
      <c r="E26" s="227" t="s">
        <v>180</v>
      </c>
      <c r="F26" s="211"/>
      <c r="G26" s="211"/>
      <c r="H26" s="211"/>
      <c r="I26" s="193"/>
      <c r="J26" s="68" t="str">
        <f ca="1">IF(AND('Mapa final'!$AA$7="Media",'Mapa final'!$AC$7="Leve"),CONCATENATE("R1C",'Mapa final'!$Q$7),"")</f>
        <v/>
      </c>
      <c r="K26" s="69" t="str">
        <f ca="1">IF(AND('Mapa final'!$AA$8="Media",'Mapa final'!$AC$8="Leve"),CONCATENATE("R1C",'Mapa final'!$Q$8),"")</f>
        <v/>
      </c>
      <c r="L26" s="69" t="str">
        <f ca="1">IF(AND('Mapa final'!$AA$9="Media",'Mapa final'!$AC$9="Leve"),CONCATENATE("R1C",'Mapa final'!$Q$9),"")</f>
        <v/>
      </c>
      <c r="M26" s="69" t="str">
        <f ca="1">IF(AND('Mapa final'!$AA$10="Media",'Mapa final'!$AC$10="Leve"),CONCATENATE("R1C",'Mapa final'!$Q$10),"")</f>
        <v/>
      </c>
      <c r="N26" s="69" t="e">
        <f>IF(AND('Mapa final'!#REF!="Media",'Mapa final'!#REF!="Leve"),CONCATENATE("R1C",'Mapa final'!#REF!),"")</f>
        <v>#REF!</v>
      </c>
      <c r="O26" s="70" t="e">
        <f>IF(AND('Mapa final'!#REF!="Media",'Mapa final'!#REF!="Leve"),CONCATENATE("R1C",'Mapa final'!#REF!),"")</f>
        <v>#REF!</v>
      </c>
      <c r="P26" s="68" t="str">
        <f ca="1">IF(AND('Mapa final'!$AA$7="Media",'Mapa final'!$AC$7="Menor"),CONCATENATE("R1C",'Mapa final'!$Q$7),"")</f>
        <v/>
      </c>
      <c r="Q26" s="69" t="str">
        <f ca="1">IF(AND('Mapa final'!$AA$8="Media",'Mapa final'!$AC$8="Menor"),CONCATENATE("R1C",'Mapa final'!$Q$8),"")</f>
        <v/>
      </c>
      <c r="R26" s="69" t="str">
        <f ca="1">IF(AND('Mapa final'!$AA$9="Media",'Mapa final'!$AC$9="Menor"),CONCATENATE("R1C",'Mapa final'!$Q$9),"")</f>
        <v/>
      </c>
      <c r="S26" s="69" t="str">
        <f ca="1">IF(AND('Mapa final'!$AA$10="Media",'Mapa final'!$AC$10="Menor"),CONCATENATE("R1C",'Mapa final'!$Q$10),"")</f>
        <v/>
      </c>
      <c r="T26" s="69" t="e">
        <f>IF(AND('Mapa final'!#REF!="Media",'Mapa final'!#REF!="Menor"),CONCATENATE("R1C",'Mapa final'!#REF!),"")</f>
        <v>#REF!</v>
      </c>
      <c r="U26" s="70" t="e">
        <f>IF(AND('Mapa final'!#REF!="Media",'Mapa final'!#REF!="Menor"),CONCATENATE("R1C",'Mapa final'!#REF!),"")</f>
        <v>#REF!</v>
      </c>
      <c r="V26" s="68" t="str">
        <f ca="1">IF(AND('Mapa final'!$AA$7="Media",'Mapa final'!$AC$7="Moderado"),CONCATENATE("R1C",'Mapa final'!$Q$7),"")</f>
        <v/>
      </c>
      <c r="W26" s="69" t="str">
        <f ca="1">IF(AND('Mapa final'!$AA$8="Media",'Mapa final'!$AC$8="Moderado"),CONCATENATE("R1C",'Mapa final'!$Q$8),"")</f>
        <v/>
      </c>
      <c r="X26" s="69" t="str">
        <f ca="1">IF(AND('Mapa final'!$AA$9="Media",'Mapa final'!$AC$9="Moderado"),CONCATENATE("R1C",'Mapa final'!$Q$9),"")</f>
        <v/>
      </c>
      <c r="Y26" s="69" t="str">
        <f ca="1">IF(AND('Mapa final'!$AA$10="Media",'Mapa final'!$AC$10="Moderado"),CONCATENATE("R1C",'Mapa final'!$Q$10),"")</f>
        <v/>
      </c>
      <c r="Z26" s="69" t="e">
        <f>IF(AND('Mapa final'!#REF!="Media",'Mapa final'!#REF!="Moderado"),CONCATENATE("R1C",'Mapa final'!#REF!),"")</f>
        <v>#REF!</v>
      </c>
      <c r="AA26" s="70" t="e">
        <f>IF(AND('Mapa final'!#REF!="Media",'Mapa final'!#REF!="Moderado"),CONCATENATE("R1C",'Mapa final'!#REF!),"")</f>
        <v>#REF!</v>
      </c>
      <c r="AB26" s="50" t="str">
        <f ca="1">IF(AND('Mapa final'!$AA$7="Media",'Mapa final'!$AC$7="Mayor"),CONCATENATE("R1C",'Mapa final'!$Q$7),"")</f>
        <v/>
      </c>
      <c r="AC26" s="51" t="str">
        <f ca="1">IF(AND('Mapa final'!$AA$8="Media",'Mapa final'!$AC$8="Mayor"),CONCATENATE("R1C",'Mapa final'!$Q$8),"")</f>
        <v/>
      </c>
      <c r="AD26" s="51" t="str">
        <f ca="1">IF(AND('Mapa final'!$AA$9="Media",'Mapa final'!$AC$9="Mayor"),CONCATENATE("R1C",'Mapa final'!$Q$9),"")</f>
        <v/>
      </c>
      <c r="AE26" s="51" t="str">
        <f ca="1">IF(AND('Mapa final'!$AA$10="Media",'Mapa final'!$AC$10="Mayor"),CONCATENATE("R1C",'Mapa final'!$Q$10),"")</f>
        <v/>
      </c>
      <c r="AF26" s="51" t="e">
        <f>IF(AND('Mapa final'!#REF!="Media",'Mapa final'!#REF!="Mayor"),CONCATENATE("R1C",'Mapa final'!#REF!),"")</f>
        <v>#REF!</v>
      </c>
      <c r="AG26" s="52" t="e">
        <f>IF(AND('Mapa final'!#REF!="Media",'Mapa final'!#REF!="Mayor"),CONCATENATE("R1C",'Mapa final'!#REF!),"")</f>
        <v>#REF!</v>
      </c>
      <c r="AH26" s="53" t="str">
        <f ca="1">IF(AND('Mapa final'!$AA$7="Media",'Mapa final'!$AC$7="Catastrófico"),CONCATENATE("R1C",'Mapa final'!$Q$7),"")</f>
        <v/>
      </c>
      <c r="AI26" s="54" t="str">
        <f ca="1">IF(AND('Mapa final'!$AA$8="Media",'Mapa final'!$AC$8="Catastrófico"),CONCATENATE("R1C",'Mapa final'!$Q$8),"")</f>
        <v/>
      </c>
      <c r="AJ26" s="54" t="str">
        <f ca="1">IF(AND('Mapa final'!$AA$9="Media",'Mapa final'!$AC$9="Catastrófico"),CONCATENATE("R1C",'Mapa final'!$Q$9),"")</f>
        <v/>
      </c>
      <c r="AK26" s="54" t="str">
        <f ca="1">IF(AND('Mapa final'!$AA$10="Media",'Mapa final'!$AC$10="Catastrófico"),CONCATENATE("R1C",'Mapa final'!$Q$10),"")</f>
        <v/>
      </c>
      <c r="AL26" s="54" t="e">
        <f>IF(AND('Mapa final'!#REF!="Media",'Mapa final'!#REF!="Catastrófico"),CONCATENATE("R1C",'Mapa final'!#REF!),"")</f>
        <v>#REF!</v>
      </c>
      <c r="AM26" s="55" t="e">
        <f>IF(AND('Mapa final'!#REF!="Media",'Mapa final'!#REF!="Catastrófico"),CONCATENATE("R1C",'Mapa final'!#REF!),"")</f>
        <v>#REF!</v>
      </c>
      <c r="AN26" s="1"/>
      <c r="AO26" s="224" t="s">
        <v>72</v>
      </c>
      <c r="AP26" s="200"/>
      <c r="AQ26" s="200"/>
      <c r="AR26" s="200"/>
      <c r="AS26" s="200"/>
      <c r="AT26" s="201"/>
      <c r="AU26" s="1"/>
      <c r="AV26" s="1"/>
      <c r="AW26" s="1"/>
      <c r="AX26" s="1"/>
      <c r="AY26" s="1"/>
      <c r="AZ26" s="1"/>
      <c r="BA26" s="1"/>
      <c r="BB26" s="1"/>
      <c r="BC26" s="1"/>
      <c r="BD26" s="1"/>
      <c r="BE26" s="1"/>
      <c r="BF26" s="1"/>
      <c r="BG26" s="1"/>
      <c r="BH26" s="1"/>
      <c r="BI26" s="1"/>
    </row>
    <row r="27" spans="1:61" ht="15" customHeight="1">
      <c r="A27" s="1"/>
      <c r="B27" s="219"/>
      <c r="C27" s="120"/>
      <c r="D27" s="121"/>
      <c r="E27" s="132"/>
      <c r="F27" s="120"/>
      <c r="G27" s="120"/>
      <c r="H27" s="120"/>
      <c r="I27" s="121"/>
      <c r="J27" s="71" t="str">
        <f ca="1">IF(AND('Mapa final'!$AA$11="Media",'Mapa final'!$AC$11="Leve"),CONCATENATE("R2C",'Mapa final'!$Q$11),"")</f>
        <v/>
      </c>
      <c r="K27" s="72" t="e">
        <f>IF(AND('Mapa final'!#REF!="Media",'Mapa final'!#REF!="Leve"),CONCATENATE("R2C",'Mapa final'!#REF!),"")</f>
        <v>#REF!</v>
      </c>
      <c r="L27" s="72" t="str">
        <f>IF(AND('Mapa final'!$AA$12="Media",'Mapa final'!$AC$12="Leve"),CONCATENATE("R2C",'Mapa final'!$Q$12),"")</f>
        <v/>
      </c>
      <c r="M27" s="72" t="e">
        <f>IF(AND('Mapa final'!#REF!="Media",'Mapa final'!#REF!="Leve"),CONCATENATE("R2C",'Mapa final'!#REF!),"")</f>
        <v>#REF!</v>
      </c>
      <c r="N27" s="72" t="e">
        <f>IF(AND('Mapa final'!#REF!="Media",'Mapa final'!#REF!="Leve"),CONCATENATE("R2C",'Mapa final'!#REF!),"")</f>
        <v>#REF!</v>
      </c>
      <c r="O27" s="73" t="e">
        <f>IF(AND('Mapa final'!#REF!="Media",'Mapa final'!#REF!="Leve"),CONCATENATE("R2C",'Mapa final'!#REF!),"")</f>
        <v>#REF!</v>
      </c>
      <c r="P27" s="71" t="str">
        <f ca="1">IF(AND('Mapa final'!$AA$11="Media",'Mapa final'!$AC$11="Menor"),CONCATENATE("R2C",'Mapa final'!$Q$11),"")</f>
        <v/>
      </c>
      <c r="Q27" s="72" t="e">
        <f>IF(AND('Mapa final'!#REF!="Media",'Mapa final'!#REF!="Menor"),CONCATENATE("R2C",'Mapa final'!#REF!),"")</f>
        <v>#REF!</v>
      </c>
      <c r="R27" s="72" t="str">
        <f>IF(AND('Mapa final'!$AA$12="Media",'Mapa final'!$AC$12="Menor"),CONCATENATE("R2C",'Mapa final'!$Q$12),"")</f>
        <v/>
      </c>
      <c r="S27" s="72" t="e">
        <f>IF(AND('Mapa final'!#REF!="Media",'Mapa final'!#REF!="Menor"),CONCATENATE("R2C",'Mapa final'!#REF!),"")</f>
        <v>#REF!</v>
      </c>
      <c r="T27" s="72" t="e">
        <f>IF(AND('Mapa final'!#REF!="Media",'Mapa final'!#REF!="Menor"),CONCATENATE("R2C",'Mapa final'!#REF!),"")</f>
        <v>#REF!</v>
      </c>
      <c r="U27" s="73" t="e">
        <f>IF(AND('Mapa final'!#REF!="Media",'Mapa final'!#REF!="Menor"),CONCATENATE("R2C",'Mapa final'!#REF!),"")</f>
        <v>#REF!</v>
      </c>
      <c r="V27" s="71" t="str">
        <f ca="1">IF(AND('Mapa final'!$AA$11="Media",'Mapa final'!$AC$11="Moderado"),CONCATENATE("R2C",'Mapa final'!$Q$11),"")</f>
        <v/>
      </c>
      <c r="W27" s="72" t="e">
        <f>IF(AND('Mapa final'!#REF!="Media",'Mapa final'!#REF!="Moderado"),CONCATENATE("R2C",'Mapa final'!#REF!),"")</f>
        <v>#REF!</v>
      </c>
      <c r="X27" s="72" t="str">
        <f>IF(AND('Mapa final'!$AA$12="Media",'Mapa final'!$AC$12="Moderado"),CONCATENATE("R2C",'Mapa final'!$Q$12),"")</f>
        <v/>
      </c>
      <c r="Y27" s="72" t="e">
        <f>IF(AND('Mapa final'!#REF!="Media",'Mapa final'!#REF!="Moderado"),CONCATENATE("R2C",'Mapa final'!#REF!),"")</f>
        <v>#REF!</v>
      </c>
      <c r="Z27" s="72" t="e">
        <f>IF(AND('Mapa final'!#REF!="Media",'Mapa final'!#REF!="Moderado"),CONCATENATE("R2C",'Mapa final'!#REF!),"")</f>
        <v>#REF!</v>
      </c>
      <c r="AA27" s="73" t="e">
        <f>IF(AND('Mapa final'!#REF!="Media",'Mapa final'!#REF!="Moderado"),CONCATENATE("R2C",'Mapa final'!#REF!),"")</f>
        <v>#REF!</v>
      </c>
      <c r="AB27" s="56" t="str">
        <f ca="1">IF(AND('Mapa final'!$AA$11="Media",'Mapa final'!$AC$11="Mayor"),CONCATENATE("R2C",'Mapa final'!$Q$11),"")</f>
        <v/>
      </c>
      <c r="AC27" s="57" t="e">
        <f>IF(AND('Mapa final'!#REF!="Media",'Mapa final'!#REF!="Mayor"),CONCATENATE("R2C",'Mapa final'!#REF!),"")</f>
        <v>#REF!</v>
      </c>
      <c r="AD27" s="57" t="str">
        <f>IF(AND('Mapa final'!$AA$12="Media",'Mapa final'!$AC$12="Mayor"),CONCATENATE("R2C",'Mapa final'!$Q$12),"")</f>
        <v/>
      </c>
      <c r="AE27" s="57" t="e">
        <f>IF(AND('Mapa final'!#REF!="Media",'Mapa final'!#REF!="Mayor"),CONCATENATE("R2C",'Mapa final'!#REF!),"")</f>
        <v>#REF!</v>
      </c>
      <c r="AF27" s="57" t="e">
        <f>IF(AND('Mapa final'!#REF!="Media",'Mapa final'!#REF!="Mayor"),CONCATENATE("R2C",'Mapa final'!#REF!),"")</f>
        <v>#REF!</v>
      </c>
      <c r="AG27" s="58" t="e">
        <f>IF(AND('Mapa final'!#REF!="Media",'Mapa final'!#REF!="Mayor"),CONCATENATE("R2C",'Mapa final'!#REF!),"")</f>
        <v>#REF!</v>
      </c>
      <c r="AH27" s="59" t="str">
        <f ca="1">IF(AND('Mapa final'!$AA$11="Media",'Mapa final'!$AC$11="Catastrófico"),CONCATENATE("R2C",'Mapa final'!$Q$11),"")</f>
        <v/>
      </c>
      <c r="AI27" s="60" t="e">
        <f>IF(AND('Mapa final'!#REF!="Media",'Mapa final'!#REF!="Catastrófico"),CONCATENATE("R2C",'Mapa final'!#REF!),"")</f>
        <v>#REF!</v>
      </c>
      <c r="AJ27" s="60" t="str">
        <f>IF(AND('Mapa final'!$AA$12="Media",'Mapa final'!$AC$12="Catastrófico"),CONCATENATE("R2C",'Mapa final'!$Q$12),"")</f>
        <v/>
      </c>
      <c r="AK27" s="60" t="e">
        <f>IF(AND('Mapa final'!#REF!="Media",'Mapa final'!#REF!="Catastrófico"),CONCATENATE("R2C",'Mapa final'!#REF!),"")</f>
        <v>#REF!</v>
      </c>
      <c r="AL27" s="60" t="e">
        <f>IF(AND('Mapa final'!#REF!="Media",'Mapa final'!#REF!="Catastrófico"),CONCATENATE("R2C",'Mapa final'!#REF!),"")</f>
        <v>#REF!</v>
      </c>
      <c r="AM27" s="61" t="e">
        <f>IF(AND('Mapa final'!#REF!="Media",'Mapa final'!#REF!="Catastrófico"),CONCATENATE("R2C",'Mapa final'!#REF!),"")</f>
        <v>#REF!</v>
      </c>
      <c r="AN27" s="1"/>
      <c r="AO27" s="202"/>
      <c r="AP27" s="120"/>
      <c r="AQ27" s="120"/>
      <c r="AR27" s="120"/>
      <c r="AS27" s="120"/>
      <c r="AT27" s="203"/>
      <c r="AU27" s="1"/>
      <c r="AV27" s="1"/>
      <c r="AW27" s="1"/>
      <c r="AX27" s="1"/>
      <c r="AY27" s="1"/>
      <c r="AZ27" s="1"/>
      <c r="BA27" s="1"/>
      <c r="BB27" s="1"/>
      <c r="BC27" s="1"/>
      <c r="BD27" s="1"/>
      <c r="BE27" s="1"/>
      <c r="BF27" s="1"/>
      <c r="BG27" s="1"/>
      <c r="BH27" s="1"/>
      <c r="BI27" s="1"/>
    </row>
    <row r="28" spans="1:61" ht="15" customHeight="1">
      <c r="A28" s="1"/>
      <c r="B28" s="219"/>
      <c r="C28" s="120"/>
      <c r="D28" s="121"/>
      <c r="E28" s="132"/>
      <c r="F28" s="120"/>
      <c r="G28" s="120"/>
      <c r="H28" s="120"/>
      <c r="I28" s="121"/>
      <c r="J28" s="71" t="str">
        <f>IF(AND('Mapa final'!$AA$13="Media",'Mapa final'!$AC$13="Leve"),CONCATENATE("R3C",'Mapa final'!$Q$13),"")</f>
        <v/>
      </c>
      <c r="K28" s="72" t="str">
        <f>IF(AND('Mapa final'!$AA$14="Media",'Mapa final'!$AC$14="Leve"),CONCATENATE("R3C",'Mapa final'!$Q$14),"")</f>
        <v/>
      </c>
      <c r="L28" s="72" t="str">
        <f>IF(AND('Mapa final'!$AA$15="Media",'Mapa final'!$AC$15="Leve"),CONCATENATE("R3C",'Mapa final'!$Q$15),"")</f>
        <v/>
      </c>
      <c r="M28" s="72" t="str">
        <f>IF(AND('Mapa final'!$AA$16="Media",'Mapa final'!$AC$16="Leve"),CONCATENATE("R3C",'Mapa final'!$Q$16),"")</f>
        <v/>
      </c>
      <c r="N28" s="72" t="str">
        <f>IF(AND('Mapa final'!$AA$17="Media",'Mapa final'!$AC$17="Leve"),CONCATENATE("R3C",'Mapa final'!$Q$17),"")</f>
        <v/>
      </c>
      <c r="O28" s="73" t="str">
        <f>IF(AND('Mapa final'!$AA$18="Media",'Mapa final'!$AC$18="Leve"),CONCATENATE("R3C",'Mapa final'!$Q$18),"")</f>
        <v/>
      </c>
      <c r="P28" s="71" t="str">
        <f>IF(AND('Mapa final'!$AA$13="Media",'Mapa final'!$AC$13="Menor"),CONCATENATE("R3C",'Mapa final'!$Q$13),"")</f>
        <v/>
      </c>
      <c r="Q28" s="72" t="str">
        <f>IF(AND('Mapa final'!$AA$14="Media",'Mapa final'!$AC$14="Menor"),CONCATENATE("R3C",'Mapa final'!$Q$14),"")</f>
        <v/>
      </c>
      <c r="R28" s="72" t="str">
        <f>IF(AND('Mapa final'!$AA$15="Media",'Mapa final'!$AC$15="Menor"),CONCATENATE("R3C",'Mapa final'!$Q$15),"")</f>
        <v/>
      </c>
      <c r="S28" s="72" t="str">
        <f>IF(AND('Mapa final'!$AA$16="Media",'Mapa final'!$AC$16="Menor"),CONCATENATE("R3C",'Mapa final'!$Q$16),"")</f>
        <v/>
      </c>
      <c r="T28" s="72" t="str">
        <f>IF(AND('Mapa final'!$AA$17="Media",'Mapa final'!$AC$17="Menor"),CONCATENATE("R3C",'Mapa final'!$Q$17),"")</f>
        <v/>
      </c>
      <c r="U28" s="73" t="str">
        <f>IF(AND('Mapa final'!$AA$18="Media",'Mapa final'!$AC$18="Menor"),CONCATENATE("R3C",'Mapa final'!$Q$18),"")</f>
        <v/>
      </c>
      <c r="V28" s="71" t="str">
        <f>IF(AND('Mapa final'!$AA$13="Media",'Mapa final'!$AC$13="Moderado"),CONCATENATE("R3C",'Mapa final'!$Q$13),"")</f>
        <v/>
      </c>
      <c r="W28" s="72" t="str">
        <f>IF(AND('Mapa final'!$AA$14="Media",'Mapa final'!$AC$14="Moderado"),CONCATENATE("R3C",'Mapa final'!$Q$14),"")</f>
        <v/>
      </c>
      <c r="X28" s="72" t="str">
        <f>IF(AND('Mapa final'!$AA$15="Media",'Mapa final'!$AC$15="Moderado"),CONCATENATE("R3C",'Mapa final'!$Q$15),"")</f>
        <v/>
      </c>
      <c r="Y28" s="72" t="str">
        <f>IF(AND('Mapa final'!$AA$16="Media",'Mapa final'!$AC$16="Moderado"),CONCATENATE("R3C",'Mapa final'!$Q$16),"")</f>
        <v/>
      </c>
      <c r="Z28" s="72" t="str">
        <f>IF(AND('Mapa final'!$AA$17="Media",'Mapa final'!$AC$17="Moderado"),CONCATENATE("R3C",'Mapa final'!$Q$17),"")</f>
        <v/>
      </c>
      <c r="AA28" s="73" t="str">
        <f>IF(AND('Mapa final'!$AA$18="Media",'Mapa final'!$AC$18="Moderado"),CONCATENATE("R3C",'Mapa final'!$Q$18),"")</f>
        <v/>
      </c>
      <c r="AB28" s="56" t="str">
        <f>IF(AND('Mapa final'!$AA$13="Media",'Mapa final'!$AC$13="Mayor"),CONCATENATE("R3C",'Mapa final'!$Q$13),"")</f>
        <v/>
      </c>
      <c r="AC28" s="57" t="str">
        <f>IF(AND('Mapa final'!$AA$14="Media",'Mapa final'!$AC$14="Mayor"),CONCATENATE("R3C",'Mapa final'!$Q$14),"")</f>
        <v/>
      </c>
      <c r="AD28" s="57" t="str">
        <f>IF(AND('Mapa final'!$AA$15="Media",'Mapa final'!$AC$15="Mayor"),CONCATENATE("R3C",'Mapa final'!$Q$15),"")</f>
        <v/>
      </c>
      <c r="AE28" s="57" t="str">
        <f>IF(AND('Mapa final'!$AA$16="Media",'Mapa final'!$AC$16="Mayor"),CONCATENATE("R3C",'Mapa final'!$Q$16),"")</f>
        <v/>
      </c>
      <c r="AF28" s="57" t="str">
        <f>IF(AND('Mapa final'!$AA$17="Media",'Mapa final'!$AC$17="Mayor"),CONCATENATE("R3C",'Mapa final'!$Q$17),"")</f>
        <v/>
      </c>
      <c r="AG28" s="58" t="str">
        <f>IF(AND('Mapa final'!$AA$18="Media",'Mapa final'!$AC$18="Mayor"),CONCATENATE("R3C",'Mapa final'!$Q$18),"")</f>
        <v/>
      </c>
      <c r="AH28" s="59" t="str">
        <f>IF(AND('Mapa final'!$AA$13="Media",'Mapa final'!$AC$13="Catastrófico"),CONCATENATE("R3C",'Mapa final'!$Q$13),"")</f>
        <v/>
      </c>
      <c r="AI28" s="60" t="str">
        <f>IF(AND('Mapa final'!$AA$14="Media",'Mapa final'!$AC$14="Catastrófico"),CONCATENATE("R3C",'Mapa final'!$Q$14),"")</f>
        <v/>
      </c>
      <c r="AJ28" s="60" t="str">
        <f>IF(AND('Mapa final'!$AA$15="Media",'Mapa final'!$AC$15="Catastrófico"),CONCATENATE("R3C",'Mapa final'!$Q$15),"")</f>
        <v/>
      </c>
      <c r="AK28" s="60" t="str">
        <f>IF(AND('Mapa final'!$AA$16="Media",'Mapa final'!$AC$16="Catastrófico"),CONCATENATE("R3C",'Mapa final'!$Q$16),"")</f>
        <v/>
      </c>
      <c r="AL28" s="60" t="str">
        <f>IF(AND('Mapa final'!$AA$17="Media",'Mapa final'!$AC$17="Catastrófico"),CONCATENATE("R3C",'Mapa final'!$Q$17),"")</f>
        <v/>
      </c>
      <c r="AM28" s="61" t="str">
        <f>IF(AND('Mapa final'!$AA$18="Media",'Mapa final'!$AC$18="Catastrófico"),CONCATENATE("R3C",'Mapa final'!$Q$18),"")</f>
        <v/>
      </c>
      <c r="AN28" s="1"/>
      <c r="AO28" s="202"/>
      <c r="AP28" s="120"/>
      <c r="AQ28" s="120"/>
      <c r="AR28" s="120"/>
      <c r="AS28" s="120"/>
      <c r="AT28" s="203"/>
      <c r="AU28" s="1"/>
      <c r="AV28" s="1"/>
      <c r="AW28" s="1"/>
      <c r="AX28" s="1"/>
      <c r="AY28" s="1"/>
      <c r="AZ28" s="1"/>
      <c r="BA28" s="1"/>
      <c r="BB28" s="1"/>
      <c r="BC28" s="1"/>
      <c r="BD28" s="1"/>
      <c r="BE28" s="1"/>
      <c r="BF28" s="1"/>
      <c r="BG28" s="1"/>
      <c r="BH28" s="1"/>
      <c r="BI28" s="1"/>
    </row>
    <row r="29" spans="1:61" ht="15" customHeight="1">
      <c r="A29" s="1"/>
      <c r="B29" s="219"/>
      <c r="C29" s="120"/>
      <c r="D29" s="121"/>
      <c r="E29" s="132"/>
      <c r="F29" s="120"/>
      <c r="G29" s="120"/>
      <c r="H29" s="120"/>
      <c r="I29" s="121"/>
      <c r="J29" s="71" t="str">
        <f>IF(AND('Mapa final'!$AA$19="Media",'Mapa final'!$AC$19="Leve"),CONCATENATE("R4C",'Mapa final'!$Q$19),"")</f>
        <v/>
      </c>
      <c r="K29" s="72" t="str">
        <f>IF(AND('Mapa final'!$AA$20="Media",'Mapa final'!$AC$20="Leve"),CONCATENATE("R4C",'Mapa final'!$Q$20),"")</f>
        <v/>
      </c>
      <c r="L29" s="72" t="str">
        <f>IF(AND('Mapa final'!$AA$21="Media",'Mapa final'!$AC$21="Leve"),CONCATENATE("R4C",'Mapa final'!$Q$21),"")</f>
        <v/>
      </c>
      <c r="M29" s="72" t="str">
        <f>IF(AND('Mapa final'!$AA$22="Media",'Mapa final'!$AC$22="Leve"),CONCATENATE("R4C",'Mapa final'!$Q$22),"")</f>
        <v/>
      </c>
      <c r="N29" s="72" t="str">
        <f>IF(AND('Mapa final'!$AA$23="Media",'Mapa final'!$AC$23="Leve"),CONCATENATE("R4C",'Mapa final'!$Q$23),"")</f>
        <v/>
      </c>
      <c r="O29" s="73" t="str">
        <f>IF(AND('Mapa final'!$AA$24="Media",'Mapa final'!$AC$24="Leve"),CONCATENATE("R4C",'Mapa final'!$Q$24),"")</f>
        <v/>
      </c>
      <c r="P29" s="71" t="str">
        <f>IF(AND('Mapa final'!$AA$19="Media",'Mapa final'!$AC$19="Menor"),CONCATENATE("R4C",'Mapa final'!$Q$19),"")</f>
        <v/>
      </c>
      <c r="Q29" s="72" t="str">
        <f>IF(AND('Mapa final'!$AA$20="Media",'Mapa final'!$AC$20="Menor"),CONCATENATE("R4C",'Mapa final'!$Q$20),"")</f>
        <v/>
      </c>
      <c r="R29" s="72" t="str">
        <f>IF(AND('Mapa final'!$AA$21="Media",'Mapa final'!$AC$21="Menor"),CONCATENATE("R4C",'Mapa final'!$Q$21),"")</f>
        <v/>
      </c>
      <c r="S29" s="72" t="str">
        <f>IF(AND('Mapa final'!$AA$22="Media",'Mapa final'!$AC$22="Menor"),CONCATENATE("R4C",'Mapa final'!$Q$22),"")</f>
        <v/>
      </c>
      <c r="T29" s="72" t="str">
        <f>IF(AND('Mapa final'!$AA$23="Media",'Mapa final'!$AC$23="Menor"),CONCATENATE("R4C",'Mapa final'!$Q$23),"")</f>
        <v/>
      </c>
      <c r="U29" s="73" t="str">
        <f>IF(AND('Mapa final'!$AA$24="Media",'Mapa final'!$AC$24="Menor"),CONCATENATE("R4C",'Mapa final'!$Q$24),"")</f>
        <v/>
      </c>
      <c r="V29" s="71" t="str">
        <f>IF(AND('Mapa final'!$AA$19="Media",'Mapa final'!$AC$19="Moderado"),CONCATENATE("R4C",'Mapa final'!$Q$19),"")</f>
        <v/>
      </c>
      <c r="W29" s="72" t="str">
        <f>IF(AND('Mapa final'!$AA$20="Media",'Mapa final'!$AC$20="Moderado"),CONCATENATE("R4C",'Mapa final'!$Q$20),"")</f>
        <v/>
      </c>
      <c r="X29" s="72" t="str">
        <f>IF(AND('Mapa final'!$AA$21="Media",'Mapa final'!$AC$21="Moderado"),CONCATENATE("R4C",'Mapa final'!$Q$21),"")</f>
        <v/>
      </c>
      <c r="Y29" s="72" t="str">
        <f>IF(AND('Mapa final'!$AA$22="Media",'Mapa final'!$AC$22="Moderado"),CONCATENATE("R4C",'Mapa final'!$Q$22),"")</f>
        <v/>
      </c>
      <c r="Z29" s="72" t="str">
        <f>IF(AND('Mapa final'!$AA$23="Media",'Mapa final'!$AC$23="Moderado"),CONCATENATE("R4C",'Mapa final'!$Q$23),"")</f>
        <v/>
      </c>
      <c r="AA29" s="73" t="str">
        <f>IF(AND('Mapa final'!$AA$24="Media",'Mapa final'!$AC$24="Moderado"),CONCATENATE("R4C",'Mapa final'!$Q$24),"")</f>
        <v/>
      </c>
      <c r="AB29" s="56" t="str">
        <f>IF(AND('Mapa final'!$AA$19="Media",'Mapa final'!$AC$19="Mayor"),CONCATENATE("R4C",'Mapa final'!$Q$19),"")</f>
        <v/>
      </c>
      <c r="AC29" s="57" t="str">
        <f>IF(AND('Mapa final'!$AA$20="Media",'Mapa final'!$AC$20="Mayor"),CONCATENATE("R4C",'Mapa final'!$Q$20),"")</f>
        <v/>
      </c>
      <c r="AD29" s="57" t="str">
        <f>IF(AND('Mapa final'!$AA$21="Media",'Mapa final'!$AC$21="Mayor"),CONCATENATE("R4C",'Mapa final'!$Q$21),"")</f>
        <v/>
      </c>
      <c r="AE29" s="57" t="str">
        <f>IF(AND('Mapa final'!$AA$22="Media",'Mapa final'!$AC$22="Mayor"),CONCATENATE("R4C",'Mapa final'!$Q$22),"")</f>
        <v/>
      </c>
      <c r="AF29" s="57" t="str">
        <f>IF(AND('Mapa final'!$AA$23="Media",'Mapa final'!$AC$23="Mayor"),CONCATENATE("R4C",'Mapa final'!$Q$23),"")</f>
        <v/>
      </c>
      <c r="AG29" s="58" t="str">
        <f>IF(AND('Mapa final'!$AA$24="Media",'Mapa final'!$AC$24="Mayor"),CONCATENATE("R4C",'Mapa final'!$Q$24),"")</f>
        <v/>
      </c>
      <c r="AH29" s="59" t="str">
        <f>IF(AND('Mapa final'!$AA$19="Media",'Mapa final'!$AC$19="Catastrófico"),CONCATENATE("R4C",'Mapa final'!$Q$19),"")</f>
        <v/>
      </c>
      <c r="AI29" s="60" t="str">
        <f>IF(AND('Mapa final'!$AA$20="Media",'Mapa final'!$AC$20="Catastrófico"),CONCATENATE("R4C",'Mapa final'!$Q$20),"")</f>
        <v/>
      </c>
      <c r="AJ29" s="60" t="str">
        <f>IF(AND('Mapa final'!$AA$21="Media",'Mapa final'!$AC$21="Catastrófico"),CONCATENATE("R4C",'Mapa final'!$Q$21),"")</f>
        <v/>
      </c>
      <c r="AK29" s="60" t="str">
        <f>IF(AND('Mapa final'!$AA$22="Media",'Mapa final'!$AC$22="Catastrófico"),CONCATENATE("R4C",'Mapa final'!$Q$22),"")</f>
        <v/>
      </c>
      <c r="AL29" s="60" t="str">
        <f>IF(AND('Mapa final'!$AA$23="Media",'Mapa final'!$AC$23="Catastrófico"),CONCATENATE("R4C",'Mapa final'!$Q$23),"")</f>
        <v/>
      </c>
      <c r="AM29" s="61" t="str">
        <f>IF(AND('Mapa final'!$AA$24="Media",'Mapa final'!$AC$24="Catastrófico"),CONCATENATE("R4C",'Mapa final'!$Q$24),"")</f>
        <v/>
      </c>
      <c r="AN29" s="1"/>
      <c r="AO29" s="202"/>
      <c r="AP29" s="120"/>
      <c r="AQ29" s="120"/>
      <c r="AR29" s="120"/>
      <c r="AS29" s="120"/>
      <c r="AT29" s="203"/>
      <c r="AU29" s="1"/>
      <c r="AV29" s="1"/>
      <c r="AW29" s="1"/>
      <c r="AX29" s="1"/>
      <c r="AY29" s="1"/>
      <c r="AZ29" s="1"/>
      <c r="BA29" s="1"/>
      <c r="BB29" s="1"/>
      <c r="BC29" s="1"/>
      <c r="BD29" s="1"/>
      <c r="BE29" s="1"/>
      <c r="BF29" s="1"/>
      <c r="BG29" s="1"/>
      <c r="BH29" s="1"/>
      <c r="BI29" s="1"/>
    </row>
    <row r="30" spans="1:61" ht="15" customHeight="1">
      <c r="A30" s="1"/>
      <c r="B30" s="219"/>
      <c r="C30" s="120"/>
      <c r="D30" s="121"/>
      <c r="E30" s="132"/>
      <c r="F30" s="120"/>
      <c r="G30" s="120"/>
      <c r="H30" s="120"/>
      <c r="I30" s="121"/>
      <c r="J30" s="71" t="str">
        <f>IF(AND('Mapa final'!$AA$25="Media",'Mapa final'!$AC$25="Leve"),CONCATENATE("R5C",'Mapa final'!$Q$25),"")</f>
        <v/>
      </c>
      <c r="K30" s="72" t="str">
        <f>IF(AND('Mapa final'!$AA$26="Media",'Mapa final'!$AC$26="Leve"),CONCATENATE("R5C",'Mapa final'!$Q$26),"")</f>
        <v/>
      </c>
      <c r="L30" s="72" t="str">
        <f>IF(AND('Mapa final'!$AA$27="Media",'Mapa final'!$AC$27="Leve"),CONCATENATE("R5C",'Mapa final'!$Q$27),"")</f>
        <v/>
      </c>
      <c r="M30" s="72" t="str">
        <f>IF(AND('Mapa final'!$AA$28="Media",'Mapa final'!$AC$28="Leve"),CONCATENATE("R5C",'Mapa final'!$Q$28),"")</f>
        <v/>
      </c>
      <c r="N30" s="72" t="str">
        <f>IF(AND('Mapa final'!$AA$29="Media",'Mapa final'!$AC$29="Leve"),CONCATENATE("R5C",'Mapa final'!$Q$29),"")</f>
        <v/>
      </c>
      <c r="O30" s="73" t="str">
        <f>IF(AND('Mapa final'!$AA$30="Media",'Mapa final'!$AC$30="Leve"),CONCATENATE("R5C",'Mapa final'!$Q$30),"")</f>
        <v/>
      </c>
      <c r="P30" s="71" t="str">
        <f>IF(AND('Mapa final'!$AA$25="Media",'Mapa final'!$AC$25="Menor"),CONCATENATE("R5C",'Mapa final'!$Q$25),"")</f>
        <v/>
      </c>
      <c r="Q30" s="72" t="str">
        <f>IF(AND('Mapa final'!$AA$26="Media",'Mapa final'!$AC$26="Menor"),CONCATENATE("R5C",'Mapa final'!$Q$26),"")</f>
        <v/>
      </c>
      <c r="R30" s="72" t="str">
        <f>IF(AND('Mapa final'!$AA$27="Media",'Mapa final'!$AC$27="Menor"),CONCATENATE("R5C",'Mapa final'!$Q$27),"")</f>
        <v/>
      </c>
      <c r="S30" s="72" t="str">
        <f>IF(AND('Mapa final'!$AA$28="Media",'Mapa final'!$AC$28="Menor"),CONCATENATE("R5C",'Mapa final'!$Q$28),"")</f>
        <v/>
      </c>
      <c r="T30" s="72" t="str">
        <f>IF(AND('Mapa final'!$AA$29="Media",'Mapa final'!$AC$29="Menor"),CONCATENATE("R5C",'Mapa final'!$Q$29),"")</f>
        <v/>
      </c>
      <c r="U30" s="73" t="str">
        <f>IF(AND('Mapa final'!$AA$30="Media",'Mapa final'!$AC$30="Menor"),CONCATENATE("R5C",'Mapa final'!$Q$30),"")</f>
        <v/>
      </c>
      <c r="V30" s="71" t="str">
        <f>IF(AND('Mapa final'!$AA$25="Media",'Mapa final'!$AC$25="Moderado"),CONCATENATE("R5C",'Mapa final'!$Q$25),"")</f>
        <v/>
      </c>
      <c r="W30" s="72" t="str">
        <f>IF(AND('Mapa final'!$AA$26="Media",'Mapa final'!$AC$26="Moderado"),CONCATENATE("R5C",'Mapa final'!$Q$26),"")</f>
        <v/>
      </c>
      <c r="X30" s="72" t="str">
        <f>IF(AND('Mapa final'!$AA$27="Media",'Mapa final'!$AC$27="Moderado"),CONCATENATE("R5C",'Mapa final'!$Q$27),"")</f>
        <v/>
      </c>
      <c r="Y30" s="72" t="str">
        <f>IF(AND('Mapa final'!$AA$28="Media",'Mapa final'!$AC$28="Moderado"),CONCATENATE("R5C",'Mapa final'!$Q$28),"")</f>
        <v/>
      </c>
      <c r="Z30" s="72" t="str">
        <f>IF(AND('Mapa final'!$AA$29="Media",'Mapa final'!$AC$29="Moderado"),CONCATENATE("R5C",'Mapa final'!$Q$29),"")</f>
        <v/>
      </c>
      <c r="AA30" s="73" t="str">
        <f>IF(AND('Mapa final'!$AA$30="Media",'Mapa final'!$AC$30="Moderado"),CONCATENATE("R5C",'Mapa final'!$Q$30),"")</f>
        <v/>
      </c>
      <c r="AB30" s="56" t="str">
        <f>IF(AND('Mapa final'!$AA$25="Media",'Mapa final'!$AC$25="Mayor"),CONCATENATE("R5C",'Mapa final'!$Q$25),"")</f>
        <v/>
      </c>
      <c r="AC30" s="57" t="str">
        <f>IF(AND('Mapa final'!$AA$26="Media",'Mapa final'!$AC$26="Mayor"),CONCATENATE("R5C",'Mapa final'!$Q$26),"")</f>
        <v/>
      </c>
      <c r="AD30" s="57" t="str">
        <f>IF(AND('Mapa final'!$AA$27="Media",'Mapa final'!$AC$27="Mayor"),CONCATENATE("R5C",'Mapa final'!$Q$27),"")</f>
        <v/>
      </c>
      <c r="AE30" s="57" t="str">
        <f>IF(AND('Mapa final'!$AA$28="Media",'Mapa final'!$AC$28="Mayor"),CONCATENATE("R5C",'Mapa final'!$Q$28),"")</f>
        <v/>
      </c>
      <c r="AF30" s="57" t="str">
        <f>IF(AND('Mapa final'!$AA$29="Media",'Mapa final'!$AC$29="Mayor"),CONCATENATE("R5C",'Mapa final'!$Q$29),"")</f>
        <v/>
      </c>
      <c r="AG30" s="58" t="str">
        <f>IF(AND('Mapa final'!$AA$30="Media",'Mapa final'!$AC$30="Mayor"),CONCATENATE("R5C",'Mapa final'!$Q$30),"")</f>
        <v/>
      </c>
      <c r="AH30" s="59" t="str">
        <f>IF(AND('Mapa final'!$AA$25="Media",'Mapa final'!$AC$25="Catastrófico"),CONCATENATE("R5C",'Mapa final'!$Q$25),"")</f>
        <v/>
      </c>
      <c r="AI30" s="60" t="str">
        <f>IF(AND('Mapa final'!$AA$26="Media",'Mapa final'!$AC$26="Catastrófico"),CONCATENATE("R5C",'Mapa final'!$Q$26),"")</f>
        <v/>
      </c>
      <c r="AJ30" s="60" t="str">
        <f>IF(AND('Mapa final'!$AA$27="Media",'Mapa final'!$AC$27="Catastrófico"),CONCATENATE("R5C",'Mapa final'!$Q$27),"")</f>
        <v/>
      </c>
      <c r="AK30" s="60" t="str">
        <f>IF(AND('Mapa final'!$AA$28="Media",'Mapa final'!$AC$28="Catastrófico"),CONCATENATE("R5C",'Mapa final'!$Q$28),"")</f>
        <v/>
      </c>
      <c r="AL30" s="60" t="str">
        <f>IF(AND('Mapa final'!$AA$29="Media",'Mapa final'!$AC$29="Catastrófico"),CONCATENATE("R5C",'Mapa final'!$Q$29),"")</f>
        <v/>
      </c>
      <c r="AM30" s="61" t="str">
        <f>IF(AND('Mapa final'!$AA$30="Media",'Mapa final'!$AC$30="Catastrófico"),CONCATENATE("R5C",'Mapa final'!$Q$30),"")</f>
        <v/>
      </c>
      <c r="AN30" s="1"/>
      <c r="AO30" s="202"/>
      <c r="AP30" s="120"/>
      <c r="AQ30" s="120"/>
      <c r="AR30" s="120"/>
      <c r="AS30" s="120"/>
      <c r="AT30" s="203"/>
      <c r="AU30" s="1"/>
      <c r="AV30" s="1"/>
      <c r="AW30" s="1"/>
      <c r="AX30" s="1"/>
      <c r="AY30" s="1"/>
      <c r="AZ30" s="1"/>
      <c r="BA30" s="1"/>
      <c r="BB30" s="1"/>
      <c r="BC30" s="1"/>
      <c r="BD30" s="1"/>
      <c r="BE30" s="1"/>
      <c r="BF30" s="1"/>
      <c r="BG30" s="1"/>
      <c r="BH30" s="1"/>
      <c r="BI30" s="1"/>
    </row>
    <row r="31" spans="1:61" ht="15" customHeight="1">
      <c r="A31" s="1"/>
      <c r="B31" s="219"/>
      <c r="C31" s="120"/>
      <c r="D31" s="121"/>
      <c r="E31" s="132"/>
      <c r="F31" s="120"/>
      <c r="G31" s="120"/>
      <c r="H31" s="120"/>
      <c r="I31" s="121"/>
      <c r="J31" s="71" t="str">
        <f>IF(AND('Mapa final'!$AA$31="Media",'Mapa final'!$AC$31="Leve"),CONCATENATE("R6C",'Mapa final'!$Q$31),"")</f>
        <v/>
      </c>
      <c r="K31" s="72" t="str">
        <f>IF(AND('Mapa final'!$AA$32="Media",'Mapa final'!$AC$32="Leve"),CONCATENATE("R6C",'Mapa final'!$Q$32),"")</f>
        <v/>
      </c>
      <c r="L31" s="72" t="str">
        <f>IF(AND('Mapa final'!$AA$33="Media",'Mapa final'!$AC$33="Leve"),CONCATENATE("R6C",'Mapa final'!$Q$33),"")</f>
        <v/>
      </c>
      <c r="M31" s="72" t="str">
        <f>IF(AND('Mapa final'!$AA$34="Media",'Mapa final'!$AC$34="Leve"),CONCATENATE("R6C",'Mapa final'!$Q$34),"")</f>
        <v/>
      </c>
      <c r="N31" s="72" t="str">
        <f>IF(AND('Mapa final'!$AA$35="Media",'Mapa final'!$AC$35="Leve"),CONCATENATE("R6C",'Mapa final'!$Q$35),"")</f>
        <v/>
      </c>
      <c r="O31" s="73" t="str">
        <f>IF(AND('Mapa final'!$AA$36="Media",'Mapa final'!$AC$36="Leve"),CONCATENATE("R6C",'Mapa final'!$Q$36),"")</f>
        <v/>
      </c>
      <c r="P31" s="71" t="str">
        <f>IF(AND('Mapa final'!$AA$31="Media",'Mapa final'!$AC$31="Menor"),CONCATENATE("R6C",'Mapa final'!$Q$31),"")</f>
        <v/>
      </c>
      <c r="Q31" s="72" t="str">
        <f>IF(AND('Mapa final'!$AA$32="Media",'Mapa final'!$AC$32="Menor"),CONCATENATE("R6C",'Mapa final'!$Q$32),"")</f>
        <v/>
      </c>
      <c r="R31" s="72" t="str">
        <f>IF(AND('Mapa final'!$AA$33="Media",'Mapa final'!$AC$33="Menor"),CONCATENATE("R6C",'Mapa final'!$Q$33),"")</f>
        <v/>
      </c>
      <c r="S31" s="72" t="str">
        <f>IF(AND('Mapa final'!$AA$34="Media",'Mapa final'!$AC$34="Menor"),CONCATENATE("R6C",'Mapa final'!$Q$34),"")</f>
        <v/>
      </c>
      <c r="T31" s="72" t="str">
        <f>IF(AND('Mapa final'!$AA$35="Media",'Mapa final'!$AC$35="Menor"),CONCATENATE("R6C",'Mapa final'!$Q$35),"")</f>
        <v/>
      </c>
      <c r="U31" s="73" t="str">
        <f>IF(AND('Mapa final'!$AA$36="Media",'Mapa final'!$AC$36="Menor"),CONCATENATE("R6C",'Mapa final'!$Q$36),"")</f>
        <v/>
      </c>
      <c r="V31" s="71" t="str">
        <f>IF(AND('Mapa final'!$AA$31="Media",'Mapa final'!$AC$31="Moderado"),CONCATENATE("R6C",'Mapa final'!$Q$31),"")</f>
        <v/>
      </c>
      <c r="W31" s="72" t="str">
        <f>IF(AND('Mapa final'!$AA$32="Media",'Mapa final'!$AC$32="Moderado"),CONCATENATE("R6C",'Mapa final'!$Q$32),"")</f>
        <v/>
      </c>
      <c r="X31" s="72" t="str">
        <f>IF(AND('Mapa final'!$AA$33="Media",'Mapa final'!$AC$33="Moderado"),CONCATENATE("R6C",'Mapa final'!$Q$33),"")</f>
        <v/>
      </c>
      <c r="Y31" s="72" t="str">
        <f>IF(AND('Mapa final'!$AA$34="Media",'Mapa final'!$AC$34="Moderado"),CONCATENATE("R6C",'Mapa final'!$Q$34),"")</f>
        <v/>
      </c>
      <c r="Z31" s="72" t="str">
        <f>IF(AND('Mapa final'!$AA$35="Media",'Mapa final'!$AC$35="Moderado"),CONCATENATE("R6C",'Mapa final'!$Q$35),"")</f>
        <v/>
      </c>
      <c r="AA31" s="73" t="str">
        <f>IF(AND('Mapa final'!$AA$36="Media",'Mapa final'!$AC$36="Moderado"),CONCATENATE("R6C",'Mapa final'!$Q$36),"")</f>
        <v/>
      </c>
      <c r="AB31" s="56" t="str">
        <f>IF(AND('Mapa final'!$AA$31="Media",'Mapa final'!$AC$31="Mayor"),CONCATENATE("R6C",'Mapa final'!$Q$31),"")</f>
        <v/>
      </c>
      <c r="AC31" s="57" t="str">
        <f>IF(AND('Mapa final'!$AA$32="Media",'Mapa final'!$AC$32="Mayor"),CONCATENATE("R6C",'Mapa final'!$Q$32),"")</f>
        <v/>
      </c>
      <c r="AD31" s="57" t="str">
        <f>IF(AND('Mapa final'!$AA$33="Media",'Mapa final'!$AC$33="Mayor"),CONCATENATE("R6C",'Mapa final'!$Q$33),"")</f>
        <v/>
      </c>
      <c r="AE31" s="57" t="str">
        <f>IF(AND('Mapa final'!$AA$34="Media",'Mapa final'!$AC$34="Mayor"),CONCATENATE("R6C",'Mapa final'!$Q$34),"")</f>
        <v/>
      </c>
      <c r="AF31" s="57" t="str">
        <f>IF(AND('Mapa final'!$AA$35="Media",'Mapa final'!$AC$35="Mayor"),CONCATENATE("R6C",'Mapa final'!$Q$35),"")</f>
        <v/>
      </c>
      <c r="AG31" s="58" t="str">
        <f>IF(AND('Mapa final'!$AA$36="Media",'Mapa final'!$AC$36="Mayor"),CONCATENATE("R6C",'Mapa final'!$Q$36),"")</f>
        <v/>
      </c>
      <c r="AH31" s="59" t="str">
        <f>IF(AND('Mapa final'!$AA$31="Media",'Mapa final'!$AC$31="Catastrófico"),CONCATENATE("R6C",'Mapa final'!$Q$31),"")</f>
        <v/>
      </c>
      <c r="AI31" s="60" t="str">
        <f>IF(AND('Mapa final'!$AA$32="Media",'Mapa final'!$AC$32="Catastrófico"),CONCATENATE("R6C",'Mapa final'!$Q$32),"")</f>
        <v/>
      </c>
      <c r="AJ31" s="60" t="str">
        <f>IF(AND('Mapa final'!$AA$33="Media",'Mapa final'!$AC$33="Catastrófico"),CONCATENATE("R6C",'Mapa final'!$Q$33),"")</f>
        <v/>
      </c>
      <c r="AK31" s="60" t="str">
        <f>IF(AND('Mapa final'!$AA$34="Media",'Mapa final'!$AC$34="Catastrófico"),CONCATENATE("R6C",'Mapa final'!$Q$34),"")</f>
        <v/>
      </c>
      <c r="AL31" s="60" t="str">
        <f>IF(AND('Mapa final'!$AA$35="Media",'Mapa final'!$AC$35="Catastrófico"),CONCATENATE("R6C",'Mapa final'!$Q$35),"")</f>
        <v/>
      </c>
      <c r="AM31" s="61" t="str">
        <f>IF(AND('Mapa final'!$AA$36="Media",'Mapa final'!$AC$36="Catastrófico"),CONCATENATE("R6C",'Mapa final'!$Q$36),"")</f>
        <v/>
      </c>
      <c r="AN31" s="1"/>
      <c r="AO31" s="202"/>
      <c r="AP31" s="120"/>
      <c r="AQ31" s="120"/>
      <c r="AR31" s="120"/>
      <c r="AS31" s="120"/>
      <c r="AT31" s="203"/>
      <c r="AU31" s="1"/>
      <c r="AV31" s="1"/>
      <c r="AW31" s="1"/>
      <c r="AX31" s="1"/>
      <c r="AY31" s="1"/>
      <c r="AZ31" s="1"/>
      <c r="BA31" s="1"/>
      <c r="BB31" s="1"/>
      <c r="BC31" s="1"/>
      <c r="BD31" s="1"/>
      <c r="BE31" s="1"/>
      <c r="BF31" s="1"/>
      <c r="BG31" s="1"/>
      <c r="BH31" s="1"/>
      <c r="BI31" s="1"/>
    </row>
    <row r="32" spans="1:61" ht="15" customHeight="1">
      <c r="A32" s="1"/>
      <c r="B32" s="219"/>
      <c r="C32" s="120"/>
      <c r="D32" s="121"/>
      <c r="E32" s="132"/>
      <c r="F32" s="120"/>
      <c r="G32" s="120"/>
      <c r="H32" s="120"/>
      <c r="I32" s="121"/>
      <c r="J32" s="71" t="str">
        <f>IF(AND('Mapa final'!$AA$37="Media",'Mapa final'!$AC$37="Leve"),CONCATENATE("R7C",'Mapa final'!$Q$37),"")</f>
        <v/>
      </c>
      <c r="K32" s="72" t="str">
        <f>IF(AND('Mapa final'!$AA$38="Media",'Mapa final'!$AC$38="Leve"),CONCATENATE("R7C",'Mapa final'!$Q$38),"")</f>
        <v/>
      </c>
      <c r="L32" s="72" t="str">
        <f>IF(AND('Mapa final'!$AA$39="Media",'Mapa final'!$AC$39="Leve"),CONCATENATE("R7C",'Mapa final'!$Q$39),"")</f>
        <v/>
      </c>
      <c r="M32" s="72" t="str">
        <f>IF(AND('Mapa final'!$AA$40="Media",'Mapa final'!$AC$40="Leve"),CONCATENATE("R7C",'Mapa final'!$Q$40),"")</f>
        <v/>
      </c>
      <c r="N32" s="72" t="str">
        <f>IF(AND('Mapa final'!$AA$41="Media",'Mapa final'!$AC$41="Leve"),CONCATENATE("R7C",'Mapa final'!$Q$41),"")</f>
        <v/>
      </c>
      <c r="O32" s="73" t="str">
        <f>IF(AND('Mapa final'!$AA$42="Media",'Mapa final'!$AC$42="Leve"),CONCATENATE("R7C",'Mapa final'!$Q$42),"")</f>
        <v/>
      </c>
      <c r="P32" s="71" t="str">
        <f>IF(AND('Mapa final'!$AA$37="Media",'Mapa final'!$AC$37="Menor"),CONCATENATE("R7C",'Mapa final'!$Q$37),"")</f>
        <v/>
      </c>
      <c r="Q32" s="72" t="str">
        <f>IF(AND('Mapa final'!$AA$38="Media",'Mapa final'!$AC$38="Menor"),CONCATENATE("R7C",'Mapa final'!$Q$38),"")</f>
        <v/>
      </c>
      <c r="R32" s="72" t="str">
        <f>IF(AND('Mapa final'!$AA$39="Media",'Mapa final'!$AC$39="Menor"),CONCATENATE("R7C",'Mapa final'!$Q$39),"")</f>
        <v/>
      </c>
      <c r="S32" s="72" t="str">
        <f>IF(AND('Mapa final'!$AA$40="Media",'Mapa final'!$AC$40="Menor"),CONCATENATE("R7C",'Mapa final'!$Q$40),"")</f>
        <v/>
      </c>
      <c r="T32" s="72" t="str">
        <f>IF(AND('Mapa final'!$AA$41="Media",'Mapa final'!$AC$41="Menor"),CONCATENATE("R7C",'Mapa final'!$Q$41),"")</f>
        <v/>
      </c>
      <c r="U32" s="73" t="str">
        <f>IF(AND('Mapa final'!$AA$42="Media",'Mapa final'!$AC$42="Menor"),CONCATENATE("R7C",'Mapa final'!$Q$42),"")</f>
        <v/>
      </c>
      <c r="V32" s="71" t="str">
        <f>IF(AND('Mapa final'!$AA$37="Media",'Mapa final'!$AC$37="Moderado"),CONCATENATE("R7C",'Mapa final'!$Q$37),"")</f>
        <v/>
      </c>
      <c r="W32" s="72" t="str">
        <f>IF(AND('Mapa final'!$AA$38="Media",'Mapa final'!$AC$38="Moderado"),CONCATENATE("R7C",'Mapa final'!$Q$38),"")</f>
        <v/>
      </c>
      <c r="X32" s="72" t="str">
        <f>IF(AND('Mapa final'!$AA$39="Media",'Mapa final'!$AC$39="Moderado"),CONCATENATE("R7C",'Mapa final'!$Q$39),"")</f>
        <v/>
      </c>
      <c r="Y32" s="72" t="str">
        <f>IF(AND('Mapa final'!$AA$40="Media",'Mapa final'!$AC$40="Moderado"),CONCATENATE("R7C",'Mapa final'!$Q$40),"")</f>
        <v/>
      </c>
      <c r="Z32" s="72" t="str">
        <f>IF(AND('Mapa final'!$AA$41="Media",'Mapa final'!$AC$41="Moderado"),CONCATENATE("R7C",'Mapa final'!$Q$41),"")</f>
        <v/>
      </c>
      <c r="AA32" s="73" t="str">
        <f>IF(AND('Mapa final'!$AA$42="Media",'Mapa final'!$AC$42="Moderado"),CONCATENATE("R7C",'Mapa final'!$Q$42),"")</f>
        <v/>
      </c>
      <c r="AB32" s="56" t="str">
        <f>IF(AND('Mapa final'!$AA$37="Media",'Mapa final'!$AC$37="Mayor"),CONCATENATE("R7C",'Mapa final'!$Q$37),"")</f>
        <v/>
      </c>
      <c r="AC32" s="57" t="str">
        <f>IF(AND('Mapa final'!$AA$38="Media",'Mapa final'!$AC$38="Mayor"),CONCATENATE("R7C",'Mapa final'!$Q$38),"")</f>
        <v/>
      </c>
      <c r="AD32" s="57" t="str">
        <f>IF(AND('Mapa final'!$AA$39="Media",'Mapa final'!$AC$39="Mayor"),CONCATENATE("R7C",'Mapa final'!$Q$39),"")</f>
        <v/>
      </c>
      <c r="AE32" s="57" t="str">
        <f>IF(AND('Mapa final'!$AA$40="Media",'Mapa final'!$AC$40="Mayor"),CONCATENATE("R7C",'Mapa final'!$Q$40),"")</f>
        <v/>
      </c>
      <c r="AF32" s="57" t="str">
        <f>IF(AND('Mapa final'!$AA$41="Media",'Mapa final'!$AC$41="Mayor"),CONCATENATE("R7C",'Mapa final'!$Q$41),"")</f>
        <v/>
      </c>
      <c r="AG32" s="58" t="str">
        <f>IF(AND('Mapa final'!$AA$42="Media",'Mapa final'!$AC$42="Mayor"),CONCATENATE("R7C",'Mapa final'!$Q$42),"")</f>
        <v/>
      </c>
      <c r="AH32" s="59" t="str">
        <f>IF(AND('Mapa final'!$AA$37="Media",'Mapa final'!$AC$37="Catastrófico"),CONCATENATE("R7C",'Mapa final'!$Q$37),"")</f>
        <v/>
      </c>
      <c r="AI32" s="60" t="str">
        <f>IF(AND('Mapa final'!$AA$38="Media",'Mapa final'!$AC$38="Catastrófico"),CONCATENATE("R7C",'Mapa final'!$Q$38),"")</f>
        <v/>
      </c>
      <c r="AJ32" s="60" t="str">
        <f>IF(AND('Mapa final'!$AA$39="Media",'Mapa final'!$AC$39="Catastrófico"),CONCATENATE("R7C",'Mapa final'!$Q$39),"")</f>
        <v/>
      </c>
      <c r="AK32" s="60" t="str">
        <f>IF(AND('Mapa final'!$AA$40="Media",'Mapa final'!$AC$40="Catastrófico"),CONCATENATE("R7C",'Mapa final'!$Q$40),"")</f>
        <v/>
      </c>
      <c r="AL32" s="60" t="str">
        <f>IF(AND('Mapa final'!$AA$41="Media",'Mapa final'!$AC$41="Catastrófico"),CONCATENATE("R7C",'Mapa final'!$Q$41),"")</f>
        <v/>
      </c>
      <c r="AM32" s="61" t="str">
        <f>IF(AND('Mapa final'!$AA$42="Media",'Mapa final'!$AC$42="Catastrófico"),CONCATENATE("R7C",'Mapa final'!$Q$42),"")</f>
        <v/>
      </c>
      <c r="AN32" s="1"/>
      <c r="AO32" s="202"/>
      <c r="AP32" s="120"/>
      <c r="AQ32" s="120"/>
      <c r="AR32" s="120"/>
      <c r="AS32" s="120"/>
      <c r="AT32" s="203"/>
      <c r="AU32" s="1"/>
      <c r="AV32" s="1"/>
      <c r="AW32" s="1"/>
      <c r="AX32" s="1"/>
      <c r="AY32" s="1"/>
      <c r="AZ32" s="1"/>
      <c r="BA32" s="1"/>
      <c r="BB32" s="1"/>
      <c r="BC32" s="1"/>
      <c r="BD32" s="1"/>
      <c r="BE32" s="1"/>
      <c r="BF32" s="1"/>
      <c r="BG32" s="1"/>
      <c r="BH32" s="1"/>
      <c r="BI32" s="1"/>
    </row>
    <row r="33" spans="1:61" ht="15" customHeight="1">
      <c r="A33" s="1"/>
      <c r="B33" s="219"/>
      <c r="C33" s="120"/>
      <c r="D33" s="121"/>
      <c r="E33" s="132"/>
      <c r="F33" s="120"/>
      <c r="G33" s="120"/>
      <c r="H33" s="120"/>
      <c r="I33" s="121"/>
      <c r="J33" s="71" t="str">
        <f>IF(AND('Mapa final'!$AA$43="Media",'Mapa final'!$AC$43="Leve"),CONCATENATE("R8C",'Mapa final'!$Q$43),"")</f>
        <v/>
      </c>
      <c r="K33" s="72" t="str">
        <f>IF(AND('Mapa final'!$AA$44="Media",'Mapa final'!$AC$44="Leve"),CONCATENATE("R8C",'Mapa final'!$Q$44),"")</f>
        <v/>
      </c>
      <c r="L33" s="72" t="str">
        <f>IF(AND('Mapa final'!$AA$45="Media",'Mapa final'!$AC$45="Leve"),CONCATENATE("R8C",'Mapa final'!$Q$45),"")</f>
        <v/>
      </c>
      <c r="M33" s="72" t="str">
        <f>IF(AND('Mapa final'!$AA$46="Media",'Mapa final'!$AC$46="Leve"),CONCATENATE("R8C",'Mapa final'!$Q$46),"")</f>
        <v/>
      </c>
      <c r="N33" s="72" t="str">
        <f>IF(AND('Mapa final'!$AA$47="Media",'Mapa final'!$AC$47="Leve"),CONCATENATE("R8C",'Mapa final'!$Q$47),"")</f>
        <v/>
      </c>
      <c r="O33" s="73" t="str">
        <f>IF(AND('Mapa final'!$AA$48="Media",'Mapa final'!$AC$48="Leve"),CONCATENATE("R8C",'Mapa final'!$Q$48),"")</f>
        <v/>
      </c>
      <c r="P33" s="71" t="str">
        <f>IF(AND('Mapa final'!$AA$43="Media",'Mapa final'!$AC$43="Menor"),CONCATENATE("R8C",'Mapa final'!$Q$43),"")</f>
        <v/>
      </c>
      <c r="Q33" s="72" t="str">
        <f>IF(AND('Mapa final'!$AA$44="Media",'Mapa final'!$AC$44="Menor"),CONCATENATE("R8C",'Mapa final'!$Q$44),"")</f>
        <v/>
      </c>
      <c r="R33" s="72" t="str">
        <f>IF(AND('Mapa final'!$AA$45="Media",'Mapa final'!$AC$45="Menor"),CONCATENATE("R8C",'Mapa final'!$Q$45),"")</f>
        <v/>
      </c>
      <c r="S33" s="72" t="str">
        <f>IF(AND('Mapa final'!$AA$46="Media",'Mapa final'!$AC$46="Menor"),CONCATENATE("R8C",'Mapa final'!$Q$46),"")</f>
        <v/>
      </c>
      <c r="T33" s="72" t="str">
        <f>IF(AND('Mapa final'!$AA$47="Media",'Mapa final'!$AC$47="Menor"),CONCATENATE("R8C",'Mapa final'!$Q$47),"")</f>
        <v/>
      </c>
      <c r="U33" s="73" t="str">
        <f>IF(AND('Mapa final'!$AA$48="Media",'Mapa final'!$AC$48="Menor"),CONCATENATE("R8C",'Mapa final'!$Q$48),"")</f>
        <v/>
      </c>
      <c r="V33" s="71" t="str">
        <f>IF(AND('Mapa final'!$AA$43="Media",'Mapa final'!$AC$43="Moderado"),CONCATENATE("R8C",'Mapa final'!$Q$43),"")</f>
        <v/>
      </c>
      <c r="W33" s="72" t="str">
        <f>IF(AND('Mapa final'!$AA$44="Media",'Mapa final'!$AC$44="Moderado"),CONCATENATE("R8C",'Mapa final'!$Q$44),"")</f>
        <v/>
      </c>
      <c r="X33" s="72" t="str">
        <f>IF(AND('Mapa final'!$AA$45="Media",'Mapa final'!$AC$45="Moderado"),CONCATENATE("R8C",'Mapa final'!$Q$45),"")</f>
        <v/>
      </c>
      <c r="Y33" s="72" t="str">
        <f>IF(AND('Mapa final'!$AA$46="Media",'Mapa final'!$AC$46="Moderado"),CONCATENATE("R8C",'Mapa final'!$Q$46),"")</f>
        <v/>
      </c>
      <c r="Z33" s="72" t="str">
        <f>IF(AND('Mapa final'!$AA$47="Media",'Mapa final'!$AC$47="Moderado"),CONCATENATE("R8C",'Mapa final'!$Q$47),"")</f>
        <v/>
      </c>
      <c r="AA33" s="73" t="str">
        <f>IF(AND('Mapa final'!$AA$48="Media",'Mapa final'!$AC$48="Moderado"),CONCATENATE("R8C",'Mapa final'!$Q$48),"")</f>
        <v/>
      </c>
      <c r="AB33" s="56" t="str">
        <f>IF(AND('Mapa final'!$AA$43="Media",'Mapa final'!$AC$43="Mayor"),CONCATENATE("R8C",'Mapa final'!$Q$43),"")</f>
        <v/>
      </c>
      <c r="AC33" s="57" t="str">
        <f>IF(AND('Mapa final'!$AA$44="Media",'Mapa final'!$AC$44="Mayor"),CONCATENATE("R8C",'Mapa final'!$Q$44),"")</f>
        <v/>
      </c>
      <c r="AD33" s="57" t="str">
        <f>IF(AND('Mapa final'!$AA$45="Media",'Mapa final'!$AC$45="Mayor"),CONCATENATE("R8C",'Mapa final'!$Q$45),"")</f>
        <v/>
      </c>
      <c r="AE33" s="57" t="str">
        <f>IF(AND('Mapa final'!$AA$46="Media",'Mapa final'!$AC$46="Mayor"),CONCATENATE("R8C",'Mapa final'!$Q$46),"")</f>
        <v/>
      </c>
      <c r="AF33" s="57" t="str">
        <f>IF(AND('Mapa final'!$AA$47="Media",'Mapa final'!$AC$47="Mayor"),CONCATENATE("R8C",'Mapa final'!$Q$47),"")</f>
        <v/>
      </c>
      <c r="AG33" s="58" t="str">
        <f>IF(AND('Mapa final'!$AA$48="Media",'Mapa final'!$AC$48="Mayor"),CONCATENATE("R8C",'Mapa final'!$Q$48),"")</f>
        <v/>
      </c>
      <c r="AH33" s="59" t="str">
        <f>IF(AND('Mapa final'!$AA$43="Media",'Mapa final'!$AC$43="Catastrófico"),CONCATENATE("R8C",'Mapa final'!$Q$43),"")</f>
        <v/>
      </c>
      <c r="AI33" s="60" t="str">
        <f>IF(AND('Mapa final'!$AA$44="Media",'Mapa final'!$AC$44="Catastrófico"),CONCATENATE("R8C",'Mapa final'!$Q$44),"")</f>
        <v/>
      </c>
      <c r="AJ33" s="60" t="str">
        <f>IF(AND('Mapa final'!$AA$45="Media",'Mapa final'!$AC$45="Catastrófico"),CONCATENATE("R8C",'Mapa final'!$Q$45),"")</f>
        <v/>
      </c>
      <c r="AK33" s="60" t="str">
        <f>IF(AND('Mapa final'!$AA$46="Media",'Mapa final'!$AC$46="Catastrófico"),CONCATENATE("R8C",'Mapa final'!$Q$46),"")</f>
        <v/>
      </c>
      <c r="AL33" s="60" t="str">
        <f>IF(AND('Mapa final'!$AA$47="Media",'Mapa final'!$AC$47="Catastrófico"),CONCATENATE("R8C",'Mapa final'!$Q$47),"")</f>
        <v/>
      </c>
      <c r="AM33" s="61" t="str">
        <f>IF(AND('Mapa final'!$AA$48="Media",'Mapa final'!$AC$48="Catastrófico"),CONCATENATE("R8C",'Mapa final'!$Q$48),"")</f>
        <v/>
      </c>
      <c r="AN33" s="1"/>
      <c r="AO33" s="202"/>
      <c r="AP33" s="120"/>
      <c r="AQ33" s="120"/>
      <c r="AR33" s="120"/>
      <c r="AS33" s="120"/>
      <c r="AT33" s="203"/>
      <c r="AU33" s="1"/>
      <c r="AV33" s="1"/>
      <c r="AW33" s="1"/>
      <c r="AX33" s="1"/>
      <c r="AY33" s="1"/>
      <c r="AZ33" s="1"/>
      <c r="BA33" s="1"/>
      <c r="BB33" s="1"/>
      <c r="BC33" s="1"/>
      <c r="BD33" s="1"/>
      <c r="BE33" s="1"/>
      <c r="BF33" s="1"/>
      <c r="BG33" s="1"/>
      <c r="BH33" s="1"/>
      <c r="BI33" s="1"/>
    </row>
    <row r="34" spans="1:61" ht="15" customHeight="1">
      <c r="A34" s="1"/>
      <c r="B34" s="219"/>
      <c r="C34" s="120"/>
      <c r="D34" s="121"/>
      <c r="E34" s="132"/>
      <c r="F34" s="120"/>
      <c r="G34" s="120"/>
      <c r="H34" s="120"/>
      <c r="I34" s="121"/>
      <c r="J34" s="71" t="str">
        <f>IF(AND('Mapa final'!$AA$49="Media",'Mapa final'!$AC$49="Leve"),CONCATENATE("R9C",'Mapa final'!$Q$49),"")</f>
        <v/>
      </c>
      <c r="K34" s="72" t="str">
        <f>IF(AND('Mapa final'!$AA$50="Media",'Mapa final'!$AC$50="Leve"),CONCATENATE("R9C",'Mapa final'!$Q$50),"")</f>
        <v/>
      </c>
      <c r="L34" s="72" t="str">
        <f>IF(AND('Mapa final'!$AA$51="Media",'Mapa final'!$AC$51="Leve"),CONCATENATE("R9C",'Mapa final'!$Q$51),"")</f>
        <v/>
      </c>
      <c r="M34" s="72" t="str">
        <f>IF(AND('Mapa final'!$AA$52="Media",'Mapa final'!$AC$52="Leve"),CONCATENATE("R9C",'Mapa final'!$Q$52),"")</f>
        <v/>
      </c>
      <c r="N34" s="72" t="str">
        <f>IF(AND('Mapa final'!$AA$53="Media",'Mapa final'!$AC$53="Leve"),CONCATENATE("R9C",'Mapa final'!$Q$53),"")</f>
        <v/>
      </c>
      <c r="O34" s="73" t="str">
        <f>IF(AND('Mapa final'!$AA$54="Media",'Mapa final'!$AC$54="Leve"),CONCATENATE("R9C",'Mapa final'!$Q$54),"")</f>
        <v/>
      </c>
      <c r="P34" s="71" t="str">
        <f>IF(AND('Mapa final'!$AA$49="Media",'Mapa final'!$AC$49="Menor"),CONCATENATE("R9C",'Mapa final'!$Q$49),"")</f>
        <v/>
      </c>
      <c r="Q34" s="72" t="str">
        <f>IF(AND('Mapa final'!$AA$50="Media",'Mapa final'!$AC$50="Menor"),CONCATENATE("R9C",'Mapa final'!$Q$50),"")</f>
        <v/>
      </c>
      <c r="R34" s="72" t="str">
        <f>IF(AND('Mapa final'!$AA$51="Media",'Mapa final'!$AC$51="Menor"),CONCATENATE("R9C",'Mapa final'!$Q$51),"")</f>
        <v/>
      </c>
      <c r="S34" s="72" t="str">
        <f>IF(AND('Mapa final'!$AA$52="Media",'Mapa final'!$AC$52="Menor"),CONCATENATE("R9C",'Mapa final'!$Q$52),"")</f>
        <v/>
      </c>
      <c r="T34" s="72" t="str">
        <f>IF(AND('Mapa final'!$AA$53="Media",'Mapa final'!$AC$53="Menor"),CONCATENATE("R9C",'Mapa final'!$Q$53),"")</f>
        <v/>
      </c>
      <c r="U34" s="73" t="str">
        <f>IF(AND('Mapa final'!$AA$54="Media",'Mapa final'!$AC$54="Menor"),CONCATENATE("R9C",'Mapa final'!$Q$54),"")</f>
        <v/>
      </c>
      <c r="V34" s="71" t="str">
        <f>IF(AND('Mapa final'!$AA$49="Media",'Mapa final'!$AC$49="Moderado"),CONCATENATE("R9C",'Mapa final'!$Q$49),"")</f>
        <v/>
      </c>
      <c r="W34" s="72" t="str">
        <f>IF(AND('Mapa final'!$AA$50="Media",'Mapa final'!$AC$50="Moderado"),CONCATENATE("R9C",'Mapa final'!$Q$50),"")</f>
        <v/>
      </c>
      <c r="X34" s="72" t="str">
        <f>IF(AND('Mapa final'!$AA$51="Media",'Mapa final'!$AC$51="Moderado"),CONCATENATE("R9C",'Mapa final'!$Q$51),"")</f>
        <v/>
      </c>
      <c r="Y34" s="72" t="str">
        <f>IF(AND('Mapa final'!$AA$52="Media",'Mapa final'!$AC$52="Moderado"),CONCATENATE("R9C",'Mapa final'!$Q$52),"")</f>
        <v/>
      </c>
      <c r="Z34" s="72" t="str">
        <f>IF(AND('Mapa final'!$AA$53="Media",'Mapa final'!$AC$53="Moderado"),CONCATENATE("R9C",'Mapa final'!$Q$53),"")</f>
        <v/>
      </c>
      <c r="AA34" s="73" t="str">
        <f>IF(AND('Mapa final'!$AA$54="Media",'Mapa final'!$AC$54="Moderado"),CONCATENATE("R9C",'Mapa final'!$Q$54),"")</f>
        <v/>
      </c>
      <c r="AB34" s="56" t="str">
        <f>IF(AND('Mapa final'!$AA$49="Media",'Mapa final'!$AC$49="Mayor"),CONCATENATE("R9C",'Mapa final'!$Q$49),"")</f>
        <v/>
      </c>
      <c r="AC34" s="57" t="str">
        <f>IF(AND('Mapa final'!$AA$50="Media",'Mapa final'!$AC$50="Mayor"),CONCATENATE("R9C",'Mapa final'!$Q$50),"")</f>
        <v/>
      </c>
      <c r="AD34" s="57" t="str">
        <f>IF(AND('Mapa final'!$AA$51="Media",'Mapa final'!$AC$51="Mayor"),CONCATENATE("R9C",'Mapa final'!$Q$51),"")</f>
        <v/>
      </c>
      <c r="AE34" s="57" t="str">
        <f>IF(AND('Mapa final'!$AA$52="Media",'Mapa final'!$AC$52="Mayor"),CONCATENATE("R9C",'Mapa final'!$Q$52),"")</f>
        <v/>
      </c>
      <c r="AF34" s="57" t="str">
        <f>IF(AND('Mapa final'!$AA$53="Media",'Mapa final'!$AC$53="Mayor"),CONCATENATE("R9C",'Mapa final'!$Q$53),"")</f>
        <v/>
      </c>
      <c r="AG34" s="58" t="str">
        <f>IF(AND('Mapa final'!$AA$54="Media",'Mapa final'!$AC$54="Mayor"),CONCATENATE("R9C",'Mapa final'!$Q$54),"")</f>
        <v/>
      </c>
      <c r="AH34" s="59" t="str">
        <f>IF(AND('Mapa final'!$AA$49="Media",'Mapa final'!$AC$49="Catastrófico"),CONCATENATE("R9C",'Mapa final'!$Q$49),"")</f>
        <v/>
      </c>
      <c r="AI34" s="60" t="str">
        <f>IF(AND('Mapa final'!$AA$50="Media",'Mapa final'!$AC$50="Catastrófico"),CONCATENATE("R9C",'Mapa final'!$Q$50),"")</f>
        <v/>
      </c>
      <c r="AJ34" s="60" t="str">
        <f>IF(AND('Mapa final'!$AA$51="Media",'Mapa final'!$AC$51="Catastrófico"),CONCATENATE("R9C",'Mapa final'!$Q$51),"")</f>
        <v/>
      </c>
      <c r="AK34" s="60" t="str">
        <f>IF(AND('Mapa final'!$AA$52="Media",'Mapa final'!$AC$52="Catastrófico"),CONCATENATE("R9C",'Mapa final'!$Q$52),"")</f>
        <v/>
      </c>
      <c r="AL34" s="60" t="str">
        <f>IF(AND('Mapa final'!$AA$53="Media",'Mapa final'!$AC$53="Catastrófico"),CONCATENATE("R9C",'Mapa final'!$Q$53),"")</f>
        <v/>
      </c>
      <c r="AM34" s="61" t="str">
        <f>IF(AND('Mapa final'!$AA$54="Media",'Mapa final'!$AC$54="Catastrófico"),CONCATENATE("R9C",'Mapa final'!$Q$54),"")</f>
        <v/>
      </c>
      <c r="AN34" s="1"/>
      <c r="AO34" s="202"/>
      <c r="AP34" s="120"/>
      <c r="AQ34" s="120"/>
      <c r="AR34" s="120"/>
      <c r="AS34" s="120"/>
      <c r="AT34" s="203"/>
      <c r="AU34" s="1"/>
      <c r="AV34" s="1"/>
      <c r="AW34" s="1"/>
      <c r="AX34" s="1"/>
      <c r="AY34" s="1"/>
      <c r="AZ34" s="1"/>
      <c r="BA34" s="1"/>
      <c r="BB34" s="1"/>
      <c r="BC34" s="1"/>
      <c r="BD34" s="1"/>
      <c r="BE34" s="1"/>
      <c r="BF34" s="1"/>
      <c r="BG34" s="1"/>
      <c r="BH34" s="1"/>
      <c r="BI34" s="1"/>
    </row>
    <row r="35" spans="1:61" ht="15.75" customHeight="1">
      <c r="A35" s="1"/>
      <c r="B35" s="219"/>
      <c r="C35" s="120"/>
      <c r="D35" s="121"/>
      <c r="E35" s="188"/>
      <c r="F35" s="212"/>
      <c r="G35" s="212"/>
      <c r="H35" s="212"/>
      <c r="I35" s="191"/>
      <c r="J35" s="71" t="str">
        <f>IF(AND('Mapa final'!$AA$55="Media",'Mapa final'!$AC$55="Leve"),CONCATENATE("R10C",'Mapa final'!$Q$55),"")</f>
        <v/>
      </c>
      <c r="K35" s="72" t="str">
        <f>IF(AND('Mapa final'!$AA$56="Media",'Mapa final'!$AC$56="Leve"),CONCATENATE("R10C",'Mapa final'!$Q$56),"")</f>
        <v/>
      </c>
      <c r="L35" s="72" t="str">
        <f>IF(AND('Mapa final'!$AA$57="Media",'Mapa final'!$AC$57="Leve"),CONCATENATE("R10C",'Mapa final'!$Q$57),"")</f>
        <v/>
      </c>
      <c r="M35" s="72" t="str">
        <f>IF(AND('Mapa final'!$AA$58="Media",'Mapa final'!$AC$58="Leve"),CONCATENATE("R10C",'Mapa final'!$Q$58),"")</f>
        <v/>
      </c>
      <c r="N35" s="72" t="str">
        <f>IF(AND('Mapa final'!$AA$59="Media",'Mapa final'!$AC$59="Leve"),CONCATENATE("R10C",'Mapa final'!$Q$59),"")</f>
        <v/>
      </c>
      <c r="O35" s="73" t="str">
        <f>IF(AND('Mapa final'!$AA$60="Media",'Mapa final'!$AC$60="Leve"),CONCATENATE("R10C",'Mapa final'!$Q$60),"")</f>
        <v/>
      </c>
      <c r="P35" s="71" t="str">
        <f>IF(AND('Mapa final'!$AA$55="Media",'Mapa final'!$AC$55="Menor"),CONCATENATE("R10C",'Mapa final'!$Q$55),"")</f>
        <v/>
      </c>
      <c r="Q35" s="72" t="str">
        <f>IF(AND('Mapa final'!$AA$56="Media",'Mapa final'!$AC$56="Menor"),CONCATENATE("R10C",'Mapa final'!$Q$56),"")</f>
        <v/>
      </c>
      <c r="R35" s="72" t="str">
        <f>IF(AND('Mapa final'!$AA$57="Media",'Mapa final'!$AC$57="Menor"),CONCATENATE("R10C",'Mapa final'!$Q$57),"")</f>
        <v/>
      </c>
      <c r="S35" s="72" t="str">
        <f>IF(AND('Mapa final'!$AA$58="Media",'Mapa final'!$AC$58="Menor"),CONCATENATE("R10C",'Mapa final'!$Q$58),"")</f>
        <v/>
      </c>
      <c r="T35" s="72" t="str">
        <f>IF(AND('Mapa final'!$AA$59="Media",'Mapa final'!$AC$59="Menor"),CONCATENATE("R10C",'Mapa final'!$Q$59),"")</f>
        <v/>
      </c>
      <c r="U35" s="73" t="str">
        <f>IF(AND('Mapa final'!$AA$60="Media",'Mapa final'!$AC$60="Menor"),CONCATENATE("R10C",'Mapa final'!$Q$60),"")</f>
        <v/>
      </c>
      <c r="V35" s="71" t="str">
        <f>IF(AND('Mapa final'!$AA$55="Media",'Mapa final'!$AC$55="Moderado"),CONCATENATE("R10C",'Mapa final'!$Q$55),"")</f>
        <v/>
      </c>
      <c r="W35" s="72" t="str">
        <f>IF(AND('Mapa final'!$AA$56="Media",'Mapa final'!$AC$56="Moderado"),CONCATENATE("R10C",'Mapa final'!$Q$56),"")</f>
        <v/>
      </c>
      <c r="X35" s="72" t="str">
        <f>IF(AND('Mapa final'!$AA$57="Media",'Mapa final'!$AC$57="Moderado"),CONCATENATE("R10C",'Mapa final'!$Q$57),"")</f>
        <v/>
      </c>
      <c r="Y35" s="72" t="str">
        <f>IF(AND('Mapa final'!$AA$58="Media",'Mapa final'!$AC$58="Moderado"),CONCATENATE("R10C",'Mapa final'!$Q$58),"")</f>
        <v/>
      </c>
      <c r="Z35" s="72" t="str">
        <f>IF(AND('Mapa final'!$AA$59="Media",'Mapa final'!$AC$59="Moderado"),CONCATENATE("R10C",'Mapa final'!$Q$59),"")</f>
        <v/>
      </c>
      <c r="AA35" s="73" t="str">
        <f>IF(AND('Mapa final'!$AA$60="Media",'Mapa final'!$AC$60="Moderado"),CONCATENATE("R10C",'Mapa final'!$Q$60),"")</f>
        <v/>
      </c>
      <c r="AB35" s="62" t="str">
        <f>IF(AND('Mapa final'!$AA$55="Media",'Mapa final'!$AC$55="Mayor"),CONCATENATE("R10C",'Mapa final'!$Q$55),"")</f>
        <v/>
      </c>
      <c r="AC35" s="63" t="str">
        <f>IF(AND('Mapa final'!$AA$56="Media",'Mapa final'!$AC$56="Mayor"),CONCATENATE("R10C",'Mapa final'!$Q$56),"")</f>
        <v/>
      </c>
      <c r="AD35" s="63" t="str">
        <f>IF(AND('Mapa final'!$AA$57="Media",'Mapa final'!$AC$57="Mayor"),CONCATENATE("R10C",'Mapa final'!$Q$57),"")</f>
        <v/>
      </c>
      <c r="AE35" s="63" t="str">
        <f>IF(AND('Mapa final'!$AA$58="Media",'Mapa final'!$AC$58="Mayor"),CONCATENATE("R10C",'Mapa final'!$Q$58),"")</f>
        <v/>
      </c>
      <c r="AF35" s="63" t="str">
        <f>IF(AND('Mapa final'!$AA$59="Media",'Mapa final'!$AC$59="Mayor"),CONCATENATE("R10C",'Mapa final'!$Q$59),"")</f>
        <v/>
      </c>
      <c r="AG35" s="64" t="str">
        <f>IF(AND('Mapa final'!$AA$60="Media",'Mapa final'!$AC$60="Mayor"),CONCATENATE("R10C",'Mapa final'!$Q$60),"")</f>
        <v/>
      </c>
      <c r="AH35" s="65" t="str">
        <f>IF(AND('Mapa final'!$AA$55="Media",'Mapa final'!$AC$55="Catastrófico"),CONCATENATE("R10C",'Mapa final'!$Q$55),"")</f>
        <v/>
      </c>
      <c r="AI35" s="66" t="str">
        <f>IF(AND('Mapa final'!$AA$56="Media",'Mapa final'!$AC$56="Catastrófico"),CONCATENATE("R10C",'Mapa final'!$Q$56),"")</f>
        <v/>
      </c>
      <c r="AJ35" s="66" t="str">
        <f>IF(AND('Mapa final'!$AA$57="Media",'Mapa final'!$AC$57="Catastrófico"),CONCATENATE("R10C",'Mapa final'!$Q$57),"")</f>
        <v/>
      </c>
      <c r="AK35" s="66" t="str">
        <f>IF(AND('Mapa final'!$AA$58="Media",'Mapa final'!$AC$58="Catastrófico"),CONCATENATE("R10C",'Mapa final'!$Q$58),"")</f>
        <v/>
      </c>
      <c r="AL35" s="66" t="str">
        <f>IF(AND('Mapa final'!$AA$59="Media",'Mapa final'!$AC$59="Catastrófico"),CONCATENATE("R10C",'Mapa final'!$Q$59),"")</f>
        <v/>
      </c>
      <c r="AM35" s="67" t="str">
        <f>IF(AND('Mapa final'!$AA$60="Media",'Mapa final'!$AC$60="Catastrófico"),CONCATENATE("R10C",'Mapa final'!$Q$60),"")</f>
        <v/>
      </c>
      <c r="AN35" s="1"/>
      <c r="AO35" s="204"/>
      <c r="AP35" s="205"/>
      <c r="AQ35" s="205"/>
      <c r="AR35" s="205"/>
      <c r="AS35" s="205"/>
      <c r="AT35" s="206"/>
      <c r="AU35" s="1"/>
      <c r="AV35" s="1"/>
      <c r="AW35" s="1"/>
      <c r="AX35" s="1"/>
      <c r="AY35" s="1"/>
      <c r="AZ35" s="1"/>
      <c r="BA35" s="1"/>
      <c r="BB35" s="1"/>
      <c r="BC35" s="1"/>
      <c r="BD35" s="1"/>
      <c r="BE35" s="1"/>
      <c r="BF35" s="1"/>
      <c r="BG35" s="1"/>
      <c r="BH35" s="1"/>
      <c r="BI35" s="1"/>
    </row>
    <row r="36" spans="1:61" ht="15" customHeight="1">
      <c r="A36" s="1"/>
      <c r="B36" s="219"/>
      <c r="C36" s="120"/>
      <c r="D36" s="121"/>
      <c r="E36" s="227" t="s">
        <v>181</v>
      </c>
      <c r="F36" s="211"/>
      <c r="G36" s="211"/>
      <c r="H36" s="211"/>
      <c r="I36" s="211"/>
      <c r="J36" s="77" t="str">
        <f ca="1">IF(AND('Mapa final'!$AA$7="Baja",'Mapa final'!$AC$7="Leve"),CONCATENATE("R1C",'Mapa final'!$Q$7),"")</f>
        <v/>
      </c>
      <c r="K36" s="78" t="str">
        <f ca="1">IF(AND('Mapa final'!$AA$8="Baja",'Mapa final'!$AC$8="Leve"),CONCATENATE("R1C",'Mapa final'!$Q$8),"")</f>
        <v/>
      </c>
      <c r="L36" s="78" t="str">
        <f ca="1">IF(AND('Mapa final'!$AA$9="Baja",'Mapa final'!$AC$9="Leve"),CONCATENATE("R1C",'Mapa final'!$Q$9),"")</f>
        <v/>
      </c>
      <c r="M36" s="78" t="str">
        <f ca="1">IF(AND('Mapa final'!$AA$10="Baja",'Mapa final'!$AC$10="Leve"),CONCATENATE("R1C",'Mapa final'!$Q$10),"")</f>
        <v/>
      </c>
      <c r="N36" s="78" t="e">
        <f>IF(AND('Mapa final'!#REF!="Baja",'Mapa final'!#REF!="Leve"),CONCATENATE("R1C",'Mapa final'!#REF!),"")</f>
        <v>#REF!</v>
      </c>
      <c r="O36" s="79" t="e">
        <f>IF(AND('Mapa final'!#REF!="Baja",'Mapa final'!#REF!="Leve"),CONCATENATE("R1C",'Mapa final'!#REF!),"")</f>
        <v>#REF!</v>
      </c>
      <c r="P36" s="68" t="str">
        <f ca="1">IF(AND('Mapa final'!$AA$7="Baja",'Mapa final'!$AC$7="Menor"),CONCATENATE("R1C",'Mapa final'!$Q$7),"")</f>
        <v/>
      </c>
      <c r="Q36" s="69" t="str">
        <f ca="1">IF(AND('Mapa final'!$AA$8="Baja",'Mapa final'!$AC$8="Menor"),CONCATENATE("R1C",'Mapa final'!$Q$8),"")</f>
        <v/>
      </c>
      <c r="R36" s="69" t="str">
        <f ca="1">IF(AND('Mapa final'!$AA$9="Baja",'Mapa final'!$AC$9="Menor"),CONCATENATE("R1C",'Mapa final'!$Q$9),"")</f>
        <v/>
      </c>
      <c r="S36" s="69" t="str">
        <f ca="1">IF(AND('Mapa final'!$AA$10="Baja",'Mapa final'!$AC$10="Menor"),CONCATENATE("R1C",'Mapa final'!$Q$10),"")</f>
        <v/>
      </c>
      <c r="T36" s="69" t="e">
        <f>IF(AND('Mapa final'!#REF!="Baja",'Mapa final'!#REF!="Menor"),CONCATENATE("R1C",'Mapa final'!#REF!),"")</f>
        <v>#REF!</v>
      </c>
      <c r="U36" s="70" t="e">
        <f>IF(AND('Mapa final'!#REF!="Baja",'Mapa final'!#REF!="Menor"),CONCATENATE("R1C",'Mapa final'!#REF!),"")</f>
        <v>#REF!</v>
      </c>
      <c r="V36" s="68" t="str">
        <f ca="1">IF(AND('Mapa final'!$AA$7="Baja",'Mapa final'!$AC$7="Moderado"),CONCATENATE("R1C",'Mapa final'!$Q$7),"")</f>
        <v/>
      </c>
      <c r="W36" s="69" t="str">
        <f ca="1">IF(AND('Mapa final'!$AA$8="Baja",'Mapa final'!$AC$8="Moderado"),CONCATENATE("R1C",'Mapa final'!$Q$8),"")</f>
        <v/>
      </c>
      <c r="X36" s="69" t="str">
        <f ca="1">IF(AND('Mapa final'!$AA$9="Baja",'Mapa final'!$AC$9="Moderado"),CONCATENATE("R1C",'Mapa final'!$Q$9),"")</f>
        <v/>
      </c>
      <c r="Y36" s="69" t="str">
        <f ca="1">IF(AND('Mapa final'!$AA$10="Baja",'Mapa final'!$AC$10="Moderado"),CONCATENATE("R1C",'Mapa final'!$Q$10),"")</f>
        <v/>
      </c>
      <c r="Z36" s="69" t="e">
        <f>IF(AND('Mapa final'!#REF!="Baja",'Mapa final'!#REF!="Moderado"),CONCATENATE("R1C",'Mapa final'!#REF!),"")</f>
        <v>#REF!</v>
      </c>
      <c r="AA36" s="70" t="e">
        <f>IF(AND('Mapa final'!#REF!="Baja",'Mapa final'!#REF!="Moderado"),CONCATENATE("R1C",'Mapa final'!#REF!),"")</f>
        <v>#REF!</v>
      </c>
      <c r="AB36" s="50" t="str">
        <f ca="1">IF(AND('Mapa final'!$AA$7="Baja",'Mapa final'!$AC$7="Mayor"),CONCATENATE("R1C",'Mapa final'!$Q$7),"")</f>
        <v>R1C1</v>
      </c>
      <c r="AC36" s="51" t="str">
        <f ca="1">IF(AND('Mapa final'!$AA$8="Baja",'Mapa final'!$AC$8="Mayor"),CONCATENATE("R1C",'Mapa final'!$Q$8),"")</f>
        <v>R1C2</v>
      </c>
      <c r="AD36" s="51" t="str">
        <f ca="1">IF(AND('Mapa final'!$AA$9="Baja",'Mapa final'!$AC$9="Mayor"),CONCATENATE("R1C",'Mapa final'!$Q$9),"")</f>
        <v/>
      </c>
      <c r="AE36" s="51" t="str">
        <f ca="1">IF(AND('Mapa final'!$AA$10="Baja",'Mapa final'!$AC$10="Mayor"),CONCATENATE("R1C",'Mapa final'!$Q$10),"")</f>
        <v/>
      </c>
      <c r="AF36" s="51" t="e">
        <f>IF(AND('Mapa final'!#REF!="Baja",'Mapa final'!#REF!="Mayor"),CONCATENATE("R1C",'Mapa final'!#REF!),"")</f>
        <v>#REF!</v>
      </c>
      <c r="AG36" s="52" t="e">
        <f>IF(AND('Mapa final'!#REF!="Baja",'Mapa final'!#REF!="Mayor"),CONCATENATE("R1C",'Mapa final'!#REF!),"")</f>
        <v>#REF!</v>
      </c>
      <c r="AH36" s="53" t="str">
        <f ca="1">IF(AND('Mapa final'!$AA$7="Baja",'Mapa final'!$AC$7="Catastrófico"),CONCATENATE("R1C",'Mapa final'!$Q$7),"")</f>
        <v/>
      </c>
      <c r="AI36" s="54" t="str">
        <f ca="1">IF(AND('Mapa final'!$AA$8="Baja",'Mapa final'!$AC$8="Catastrófico"),CONCATENATE("R1C",'Mapa final'!$Q$8),"")</f>
        <v/>
      </c>
      <c r="AJ36" s="54" t="str">
        <f ca="1">IF(AND('Mapa final'!$AA$9="Baja",'Mapa final'!$AC$9="Catastrófico"),CONCATENATE("R1C",'Mapa final'!$Q$9),"")</f>
        <v/>
      </c>
      <c r="AK36" s="54" t="str">
        <f ca="1">IF(AND('Mapa final'!$AA$10="Baja",'Mapa final'!$AC$10="Catastrófico"),CONCATENATE("R1C",'Mapa final'!$Q$10),"")</f>
        <v/>
      </c>
      <c r="AL36" s="54" t="e">
        <f>IF(AND('Mapa final'!#REF!="Baja",'Mapa final'!#REF!="Catastrófico"),CONCATENATE("R1C",'Mapa final'!#REF!),"")</f>
        <v>#REF!</v>
      </c>
      <c r="AM36" s="55" t="e">
        <f>IF(AND('Mapa final'!#REF!="Baja",'Mapa final'!#REF!="Catastrófico"),CONCATENATE("R1C",'Mapa final'!#REF!),"")</f>
        <v>#REF!</v>
      </c>
      <c r="AN36" s="1"/>
      <c r="AO36" s="226" t="s">
        <v>182</v>
      </c>
      <c r="AP36" s="200"/>
      <c r="AQ36" s="200"/>
      <c r="AR36" s="200"/>
      <c r="AS36" s="200"/>
      <c r="AT36" s="201"/>
      <c r="AU36" s="1"/>
      <c r="AV36" s="1"/>
      <c r="AW36" s="1"/>
      <c r="AX36" s="1"/>
      <c r="AY36" s="1"/>
      <c r="AZ36" s="1"/>
      <c r="BA36" s="1"/>
      <c r="BB36" s="1"/>
      <c r="BC36" s="1"/>
      <c r="BD36" s="1"/>
      <c r="BE36" s="1"/>
      <c r="BF36" s="1"/>
      <c r="BG36" s="1"/>
      <c r="BH36" s="1"/>
      <c r="BI36" s="1"/>
    </row>
    <row r="37" spans="1:61" ht="15" customHeight="1">
      <c r="A37" s="1"/>
      <c r="B37" s="219"/>
      <c r="C37" s="120"/>
      <c r="D37" s="121"/>
      <c r="E37" s="132"/>
      <c r="F37" s="120"/>
      <c r="G37" s="120"/>
      <c r="H37" s="120"/>
      <c r="I37" s="120"/>
      <c r="J37" s="80" t="str">
        <f ca="1">IF(AND('Mapa final'!$AA$11="Baja",'Mapa final'!$AC$11="Leve"),CONCATENATE("R2C",'Mapa final'!$Q$11),"")</f>
        <v/>
      </c>
      <c r="K37" s="81" t="e">
        <f>IF(AND('Mapa final'!#REF!="Baja",'Mapa final'!#REF!="Leve"),CONCATENATE("R2C",'Mapa final'!#REF!),"")</f>
        <v>#REF!</v>
      </c>
      <c r="L37" s="81" t="str">
        <f>IF(AND('Mapa final'!$AA$12="Baja",'Mapa final'!$AC$12="Leve"),CONCATENATE("R2C",'Mapa final'!$Q$12),"")</f>
        <v/>
      </c>
      <c r="M37" s="81" t="e">
        <f>IF(AND('Mapa final'!#REF!="Baja",'Mapa final'!#REF!="Leve"),CONCATENATE("R2C",'Mapa final'!#REF!),"")</f>
        <v>#REF!</v>
      </c>
      <c r="N37" s="81" t="e">
        <f>IF(AND('Mapa final'!#REF!="Baja",'Mapa final'!#REF!="Leve"),CONCATENATE("R2C",'Mapa final'!#REF!),"")</f>
        <v>#REF!</v>
      </c>
      <c r="O37" s="82" t="e">
        <f>IF(AND('Mapa final'!#REF!="Baja",'Mapa final'!#REF!="Leve"),CONCATENATE("R2C",'Mapa final'!#REF!),"")</f>
        <v>#REF!</v>
      </c>
      <c r="P37" s="71" t="str">
        <f ca="1">IF(AND('Mapa final'!$AA$11="Baja",'Mapa final'!$AC$11="Menor"),CONCATENATE("R2C",'Mapa final'!$Q$11),"")</f>
        <v/>
      </c>
      <c r="Q37" s="72" t="e">
        <f>IF(AND('Mapa final'!#REF!="Baja",'Mapa final'!#REF!="Menor"),CONCATENATE("R2C",'Mapa final'!#REF!),"")</f>
        <v>#REF!</v>
      </c>
      <c r="R37" s="72" t="str">
        <f>IF(AND('Mapa final'!$AA$12="Baja",'Mapa final'!$AC$12="Menor"),CONCATENATE("R2C",'Mapa final'!$Q$12),"")</f>
        <v/>
      </c>
      <c r="S37" s="72" t="e">
        <f>IF(AND('Mapa final'!#REF!="Baja",'Mapa final'!#REF!="Menor"),CONCATENATE("R2C",'Mapa final'!#REF!),"")</f>
        <v>#REF!</v>
      </c>
      <c r="T37" s="72" t="e">
        <f>IF(AND('Mapa final'!#REF!="Baja",'Mapa final'!#REF!="Menor"),CONCATENATE("R2C",'Mapa final'!#REF!),"")</f>
        <v>#REF!</v>
      </c>
      <c r="U37" s="73" t="e">
        <f>IF(AND('Mapa final'!#REF!="Baja",'Mapa final'!#REF!="Menor"),CONCATENATE("R2C",'Mapa final'!#REF!),"")</f>
        <v>#REF!</v>
      </c>
      <c r="V37" s="71" t="str">
        <f ca="1">IF(AND('Mapa final'!$AA$11="Baja",'Mapa final'!$AC$11="Moderado"),CONCATENATE("R2C",'Mapa final'!$Q$11),"")</f>
        <v/>
      </c>
      <c r="W37" s="72" t="e">
        <f>IF(AND('Mapa final'!#REF!="Baja",'Mapa final'!#REF!="Moderado"),CONCATENATE("R2C",'Mapa final'!#REF!),"")</f>
        <v>#REF!</v>
      </c>
      <c r="X37" s="72" t="str">
        <f>IF(AND('Mapa final'!$AA$12="Baja",'Mapa final'!$AC$12="Moderado"),CONCATENATE("R2C",'Mapa final'!$Q$12),"")</f>
        <v/>
      </c>
      <c r="Y37" s="72" t="e">
        <f>IF(AND('Mapa final'!#REF!="Baja",'Mapa final'!#REF!="Moderado"),CONCATENATE("R2C",'Mapa final'!#REF!),"")</f>
        <v>#REF!</v>
      </c>
      <c r="Z37" s="72" t="e">
        <f>IF(AND('Mapa final'!#REF!="Baja",'Mapa final'!#REF!="Moderado"),CONCATENATE("R2C",'Mapa final'!#REF!),"")</f>
        <v>#REF!</v>
      </c>
      <c r="AA37" s="73" t="e">
        <f>IF(AND('Mapa final'!#REF!="Baja",'Mapa final'!#REF!="Moderado"),CONCATENATE("R2C",'Mapa final'!#REF!),"")</f>
        <v>#REF!</v>
      </c>
      <c r="AB37" s="56" t="str">
        <f ca="1">IF(AND('Mapa final'!$AA$11="Baja",'Mapa final'!$AC$11="Mayor"),CONCATENATE("R2C",'Mapa final'!$Q$11),"")</f>
        <v>R2C1</v>
      </c>
      <c r="AC37" s="57" t="e">
        <f>IF(AND('Mapa final'!#REF!="Baja",'Mapa final'!#REF!="Mayor"),CONCATENATE("R2C",'Mapa final'!#REF!),"")</f>
        <v>#REF!</v>
      </c>
      <c r="AD37" s="57" t="str">
        <f>IF(AND('Mapa final'!$AA$12="Baja",'Mapa final'!$AC$12="Mayor"),CONCATENATE("R2C",'Mapa final'!$Q$12),"")</f>
        <v/>
      </c>
      <c r="AE37" s="57" t="e">
        <f>IF(AND('Mapa final'!#REF!="Baja",'Mapa final'!#REF!="Mayor"),CONCATENATE("R2C",'Mapa final'!#REF!),"")</f>
        <v>#REF!</v>
      </c>
      <c r="AF37" s="57" t="e">
        <f>IF(AND('Mapa final'!#REF!="Baja",'Mapa final'!#REF!="Mayor"),CONCATENATE("R2C",'Mapa final'!#REF!),"")</f>
        <v>#REF!</v>
      </c>
      <c r="AG37" s="58" t="e">
        <f>IF(AND('Mapa final'!#REF!="Baja",'Mapa final'!#REF!="Mayor"),CONCATENATE("R2C",'Mapa final'!#REF!),"")</f>
        <v>#REF!</v>
      </c>
      <c r="AH37" s="59" t="str">
        <f ca="1">IF(AND('Mapa final'!$AA$11="Baja",'Mapa final'!$AC$11="Catastrófico"),CONCATENATE("R2C",'Mapa final'!$Q$11),"")</f>
        <v/>
      </c>
      <c r="AI37" s="60" t="e">
        <f>IF(AND('Mapa final'!#REF!="Baja",'Mapa final'!#REF!="Catastrófico"),CONCATENATE("R2C",'Mapa final'!#REF!),"")</f>
        <v>#REF!</v>
      </c>
      <c r="AJ37" s="60" t="str">
        <f>IF(AND('Mapa final'!$AA$12="Baja",'Mapa final'!$AC$12="Catastrófico"),CONCATENATE("R2C",'Mapa final'!$Q$12),"")</f>
        <v/>
      </c>
      <c r="AK37" s="60" t="e">
        <f>IF(AND('Mapa final'!#REF!="Baja",'Mapa final'!#REF!="Catastrófico"),CONCATENATE("R2C",'Mapa final'!#REF!),"")</f>
        <v>#REF!</v>
      </c>
      <c r="AL37" s="60" t="e">
        <f>IF(AND('Mapa final'!#REF!="Baja",'Mapa final'!#REF!="Catastrófico"),CONCATENATE("R2C",'Mapa final'!#REF!),"")</f>
        <v>#REF!</v>
      </c>
      <c r="AM37" s="61" t="e">
        <f>IF(AND('Mapa final'!#REF!="Baja",'Mapa final'!#REF!="Catastrófico"),CONCATENATE("R2C",'Mapa final'!#REF!),"")</f>
        <v>#REF!</v>
      </c>
      <c r="AN37" s="1"/>
      <c r="AO37" s="202"/>
      <c r="AP37" s="120"/>
      <c r="AQ37" s="120"/>
      <c r="AR37" s="120"/>
      <c r="AS37" s="120"/>
      <c r="AT37" s="203"/>
      <c r="AU37" s="1"/>
      <c r="AV37" s="1"/>
      <c r="AW37" s="1"/>
      <c r="AX37" s="1"/>
      <c r="AY37" s="1"/>
      <c r="AZ37" s="1"/>
      <c r="BA37" s="1"/>
      <c r="BB37" s="1"/>
      <c r="BC37" s="1"/>
      <c r="BD37" s="1"/>
      <c r="BE37" s="1"/>
      <c r="BF37" s="1"/>
      <c r="BG37" s="1"/>
      <c r="BH37" s="1"/>
      <c r="BI37" s="1"/>
    </row>
    <row r="38" spans="1:61" ht="15" customHeight="1">
      <c r="A38" s="1"/>
      <c r="B38" s="219"/>
      <c r="C38" s="120"/>
      <c r="D38" s="121"/>
      <c r="E38" s="132"/>
      <c r="F38" s="120"/>
      <c r="G38" s="120"/>
      <c r="H38" s="120"/>
      <c r="I38" s="120"/>
      <c r="J38" s="80" t="str">
        <f>IF(AND('Mapa final'!$AA$13="Baja",'Mapa final'!$AC$13="Leve"),CONCATENATE("R3C",'Mapa final'!$Q$13),"")</f>
        <v/>
      </c>
      <c r="K38" s="81" t="str">
        <f>IF(AND('Mapa final'!$AA$14="Baja",'Mapa final'!$AC$14="Leve"),CONCATENATE("R3C",'Mapa final'!$Q$14),"")</f>
        <v/>
      </c>
      <c r="L38" s="81" t="str">
        <f>IF(AND('Mapa final'!$AA$15="Baja",'Mapa final'!$AC$15="Leve"),CONCATENATE("R3C",'Mapa final'!$Q$15),"")</f>
        <v/>
      </c>
      <c r="M38" s="81" t="str">
        <f>IF(AND('Mapa final'!$AA$16="Baja",'Mapa final'!$AC$16="Leve"),CONCATENATE("R3C",'Mapa final'!$Q$16),"")</f>
        <v/>
      </c>
      <c r="N38" s="81" t="str">
        <f>IF(AND('Mapa final'!$AA$17="Baja",'Mapa final'!$AC$17="Leve"),CONCATENATE("R3C",'Mapa final'!$Q$17),"")</f>
        <v/>
      </c>
      <c r="O38" s="82" t="str">
        <f>IF(AND('Mapa final'!$AA$18="Baja",'Mapa final'!$AC$18="Leve"),CONCATENATE("R3C",'Mapa final'!$Q$18),"")</f>
        <v/>
      </c>
      <c r="P38" s="71" t="str">
        <f>IF(AND('Mapa final'!$AA$13="Baja",'Mapa final'!$AC$13="Menor"),CONCATENATE("R3C",'Mapa final'!$Q$13),"")</f>
        <v/>
      </c>
      <c r="Q38" s="72" t="str">
        <f>IF(AND('Mapa final'!$AA$14="Baja",'Mapa final'!$AC$14="Menor"),CONCATENATE("R3C",'Mapa final'!$Q$14),"")</f>
        <v/>
      </c>
      <c r="R38" s="72" t="str">
        <f>IF(AND('Mapa final'!$AA$15="Baja",'Mapa final'!$AC$15="Menor"),CONCATENATE("R3C",'Mapa final'!$Q$15),"")</f>
        <v/>
      </c>
      <c r="S38" s="72" t="str">
        <f>IF(AND('Mapa final'!$AA$16="Baja",'Mapa final'!$AC$16="Menor"),CONCATENATE("R3C",'Mapa final'!$Q$16),"")</f>
        <v/>
      </c>
      <c r="T38" s="72" t="str">
        <f>IF(AND('Mapa final'!$AA$17="Baja",'Mapa final'!$AC$17="Menor"),CONCATENATE("R3C",'Mapa final'!$Q$17),"")</f>
        <v/>
      </c>
      <c r="U38" s="73" t="str">
        <f>IF(AND('Mapa final'!$AA$18="Baja",'Mapa final'!$AC$18="Menor"),CONCATENATE("R3C",'Mapa final'!$Q$18),"")</f>
        <v/>
      </c>
      <c r="V38" s="71" t="str">
        <f>IF(AND('Mapa final'!$AA$13="Baja",'Mapa final'!$AC$13="Moderado"),CONCATENATE("R3C",'Mapa final'!$Q$13),"")</f>
        <v/>
      </c>
      <c r="W38" s="72" t="str">
        <f>IF(AND('Mapa final'!$AA$14="Baja",'Mapa final'!$AC$14="Moderado"),CONCATENATE("R3C",'Mapa final'!$Q$14),"")</f>
        <v/>
      </c>
      <c r="X38" s="72" t="str">
        <f>IF(AND('Mapa final'!$AA$15="Baja",'Mapa final'!$AC$15="Moderado"),CONCATENATE("R3C",'Mapa final'!$Q$15),"")</f>
        <v/>
      </c>
      <c r="Y38" s="72" t="str">
        <f>IF(AND('Mapa final'!$AA$16="Baja",'Mapa final'!$AC$16="Moderado"),CONCATENATE("R3C",'Mapa final'!$Q$16),"")</f>
        <v/>
      </c>
      <c r="Z38" s="72" t="str">
        <f>IF(AND('Mapa final'!$AA$17="Baja",'Mapa final'!$AC$17="Moderado"),CONCATENATE("R3C",'Mapa final'!$Q$17),"")</f>
        <v/>
      </c>
      <c r="AA38" s="73" t="str">
        <f>IF(AND('Mapa final'!$AA$18="Baja",'Mapa final'!$AC$18="Moderado"),CONCATENATE("R3C",'Mapa final'!$Q$18),"")</f>
        <v/>
      </c>
      <c r="AB38" s="56" t="str">
        <f>IF(AND('Mapa final'!$AA$13="Baja",'Mapa final'!$AC$13="Mayor"),CONCATENATE("R3C",'Mapa final'!$Q$13),"")</f>
        <v/>
      </c>
      <c r="AC38" s="57" t="str">
        <f>IF(AND('Mapa final'!$AA$14="Baja",'Mapa final'!$AC$14="Mayor"),CONCATENATE("R3C",'Mapa final'!$Q$14),"")</f>
        <v/>
      </c>
      <c r="AD38" s="57" t="str">
        <f>IF(AND('Mapa final'!$AA$15="Baja",'Mapa final'!$AC$15="Mayor"),CONCATENATE("R3C",'Mapa final'!$Q$15),"")</f>
        <v/>
      </c>
      <c r="AE38" s="57" t="str">
        <f>IF(AND('Mapa final'!$AA$16="Baja",'Mapa final'!$AC$16="Mayor"),CONCATENATE("R3C",'Mapa final'!$Q$16),"")</f>
        <v/>
      </c>
      <c r="AF38" s="57" t="str">
        <f>IF(AND('Mapa final'!$AA$17="Baja",'Mapa final'!$AC$17="Mayor"),CONCATENATE("R3C",'Mapa final'!$Q$17),"")</f>
        <v/>
      </c>
      <c r="AG38" s="58" t="str">
        <f>IF(AND('Mapa final'!$AA$18="Baja",'Mapa final'!$AC$18="Mayor"),CONCATENATE("R3C",'Mapa final'!$Q$18),"")</f>
        <v/>
      </c>
      <c r="AH38" s="59" t="str">
        <f>IF(AND('Mapa final'!$AA$13="Baja",'Mapa final'!$AC$13="Catastrófico"),CONCATENATE("R3C",'Mapa final'!$Q$13),"")</f>
        <v/>
      </c>
      <c r="AI38" s="60" t="str">
        <f>IF(AND('Mapa final'!$AA$14="Baja",'Mapa final'!$AC$14="Catastrófico"),CONCATENATE("R3C",'Mapa final'!$Q$14),"")</f>
        <v/>
      </c>
      <c r="AJ38" s="60" t="str">
        <f>IF(AND('Mapa final'!$AA$15="Baja",'Mapa final'!$AC$15="Catastrófico"),CONCATENATE("R3C",'Mapa final'!$Q$15),"")</f>
        <v/>
      </c>
      <c r="AK38" s="60" t="str">
        <f>IF(AND('Mapa final'!$AA$16="Baja",'Mapa final'!$AC$16="Catastrófico"),CONCATENATE("R3C",'Mapa final'!$Q$16),"")</f>
        <v/>
      </c>
      <c r="AL38" s="60" t="str">
        <f>IF(AND('Mapa final'!$AA$17="Baja",'Mapa final'!$AC$17="Catastrófico"),CONCATENATE("R3C",'Mapa final'!$Q$17),"")</f>
        <v/>
      </c>
      <c r="AM38" s="61" t="str">
        <f>IF(AND('Mapa final'!$AA$18="Baja",'Mapa final'!$AC$18="Catastrófico"),CONCATENATE("R3C",'Mapa final'!$Q$18),"")</f>
        <v/>
      </c>
      <c r="AN38" s="1"/>
      <c r="AO38" s="202"/>
      <c r="AP38" s="120"/>
      <c r="AQ38" s="120"/>
      <c r="AR38" s="120"/>
      <c r="AS38" s="120"/>
      <c r="AT38" s="203"/>
      <c r="AU38" s="1"/>
      <c r="AV38" s="1"/>
      <c r="AW38" s="1"/>
      <c r="AX38" s="1"/>
      <c r="AY38" s="1"/>
      <c r="AZ38" s="1"/>
      <c r="BA38" s="1"/>
      <c r="BB38" s="1"/>
      <c r="BC38" s="1"/>
      <c r="BD38" s="1"/>
      <c r="BE38" s="1"/>
      <c r="BF38" s="1"/>
      <c r="BG38" s="1"/>
      <c r="BH38" s="1"/>
      <c r="BI38" s="1"/>
    </row>
    <row r="39" spans="1:61" ht="15" customHeight="1">
      <c r="A39" s="1"/>
      <c r="B39" s="219"/>
      <c r="C39" s="120"/>
      <c r="D39" s="121"/>
      <c r="E39" s="132"/>
      <c r="F39" s="120"/>
      <c r="G39" s="120"/>
      <c r="H39" s="120"/>
      <c r="I39" s="120"/>
      <c r="J39" s="80" t="str">
        <f>IF(AND('Mapa final'!$AA$19="Baja",'Mapa final'!$AC$19="Leve"),CONCATENATE("R4C",'Mapa final'!$Q$19),"")</f>
        <v/>
      </c>
      <c r="K39" s="81" t="str">
        <f>IF(AND('Mapa final'!$AA$20="Baja",'Mapa final'!$AC$20="Leve"),CONCATENATE("R4C",'Mapa final'!$Q$20),"")</f>
        <v/>
      </c>
      <c r="L39" s="81" t="str">
        <f>IF(AND('Mapa final'!$AA$21="Baja",'Mapa final'!$AC$21="Leve"),CONCATENATE("R4C",'Mapa final'!$Q$21),"")</f>
        <v/>
      </c>
      <c r="M39" s="81" t="str">
        <f>IF(AND('Mapa final'!$AA$22="Baja",'Mapa final'!$AC$22="Leve"),CONCATENATE("R4C",'Mapa final'!$Q$22),"")</f>
        <v/>
      </c>
      <c r="N39" s="81" t="str">
        <f>IF(AND('Mapa final'!$AA$23="Baja",'Mapa final'!$AC$23="Leve"),CONCATENATE("R4C",'Mapa final'!$Q$23),"")</f>
        <v/>
      </c>
      <c r="O39" s="82" t="str">
        <f>IF(AND('Mapa final'!$AA$24="Baja",'Mapa final'!$AC$24="Leve"),CONCATENATE("R4C",'Mapa final'!$Q$24),"")</f>
        <v/>
      </c>
      <c r="P39" s="71" t="str">
        <f>IF(AND('Mapa final'!$AA$19="Baja",'Mapa final'!$AC$19="Menor"),CONCATENATE("R4C",'Mapa final'!$Q$19),"")</f>
        <v/>
      </c>
      <c r="Q39" s="72" t="str">
        <f>IF(AND('Mapa final'!$AA$20="Baja",'Mapa final'!$AC$20="Menor"),CONCATENATE("R4C",'Mapa final'!$Q$20),"")</f>
        <v/>
      </c>
      <c r="R39" s="72" t="str">
        <f>IF(AND('Mapa final'!$AA$21="Baja",'Mapa final'!$AC$21="Menor"),CONCATENATE("R4C",'Mapa final'!$Q$21),"")</f>
        <v/>
      </c>
      <c r="S39" s="72" t="str">
        <f>IF(AND('Mapa final'!$AA$22="Baja",'Mapa final'!$AC$22="Menor"),CONCATENATE("R4C",'Mapa final'!$Q$22),"")</f>
        <v/>
      </c>
      <c r="T39" s="72" t="str">
        <f>IF(AND('Mapa final'!$AA$23="Baja",'Mapa final'!$AC$23="Menor"),CONCATENATE("R4C",'Mapa final'!$Q$23),"")</f>
        <v/>
      </c>
      <c r="U39" s="73" t="str">
        <f>IF(AND('Mapa final'!$AA$24="Baja",'Mapa final'!$AC$24="Menor"),CONCATENATE("R4C",'Mapa final'!$Q$24),"")</f>
        <v/>
      </c>
      <c r="V39" s="71" t="str">
        <f>IF(AND('Mapa final'!$AA$19="Baja",'Mapa final'!$AC$19="Moderado"),CONCATENATE("R4C",'Mapa final'!$Q$19),"")</f>
        <v/>
      </c>
      <c r="W39" s="72" t="str">
        <f>IF(AND('Mapa final'!$AA$20="Baja",'Mapa final'!$AC$20="Moderado"),CONCATENATE("R4C",'Mapa final'!$Q$20),"")</f>
        <v/>
      </c>
      <c r="X39" s="72" t="str">
        <f>IF(AND('Mapa final'!$AA$21="Baja",'Mapa final'!$AC$21="Moderado"),CONCATENATE("R4C",'Mapa final'!$Q$21),"")</f>
        <v/>
      </c>
      <c r="Y39" s="72" t="str">
        <f>IF(AND('Mapa final'!$AA$22="Baja",'Mapa final'!$AC$22="Moderado"),CONCATENATE("R4C",'Mapa final'!$Q$22),"")</f>
        <v/>
      </c>
      <c r="Z39" s="72" t="str">
        <f>IF(AND('Mapa final'!$AA$23="Baja",'Mapa final'!$AC$23="Moderado"),CONCATENATE("R4C",'Mapa final'!$Q$23),"")</f>
        <v/>
      </c>
      <c r="AA39" s="73" t="str">
        <f>IF(AND('Mapa final'!$AA$24="Baja",'Mapa final'!$AC$24="Moderado"),CONCATENATE("R4C",'Mapa final'!$Q$24),"")</f>
        <v/>
      </c>
      <c r="AB39" s="56" t="str">
        <f>IF(AND('Mapa final'!$AA$19="Baja",'Mapa final'!$AC$19="Mayor"),CONCATENATE("R4C",'Mapa final'!$Q$19),"")</f>
        <v/>
      </c>
      <c r="AC39" s="57" t="str">
        <f>IF(AND('Mapa final'!$AA$20="Baja",'Mapa final'!$AC$20="Mayor"),CONCATENATE("R4C",'Mapa final'!$Q$20),"")</f>
        <v/>
      </c>
      <c r="AD39" s="57" t="str">
        <f>IF(AND('Mapa final'!$AA$21="Baja",'Mapa final'!$AC$21="Mayor"),CONCATENATE("R4C",'Mapa final'!$Q$21),"")</f>
        <v/>
      </c>
      <c r="AE39" s="57" t="str">
        <f>IF(AND('Mapa final'!$AA$22="Baja",'Mapa final'!$AC$22="Mayor"),CONCATENATE("R4C",'Mapa final'!$Q$22),"")</f>
        <v/>
      </c>
      <c r="AF39" s="57" t="str">
        <f>IF(AND('Mapa final'!$AA$23="Baja",'Mapa final'!$AC$23="Mayor"),CONCATENATE("R4C",'Mapa final'!$Q$23),"")</f>
        <v/>
      </c>
      <c r="AG39" s="58" t="str">
        <f>IF(AND('Mapa final'!$AA$24="Baja",'Mapa final'!$AC$24="Mayor"),CONCATENATE("R4C",'Mapa final'!$Q$24),"")</f>
        <v/>
      </c>
      <c r="AH39" s="59" t="str">
        <f>IF(AND('Mapa final'!$AA$19="Baja",'Mapa final'!$AC$19="Catastrófico"),CONCATENATE("R4C",'Mapa final'!$Q$19),"")</f>
        <v/>
      </c>
      <c r="AI39" s="60" t="str">
        <f>IF(AND('Mapa final'!$AA$20="Baja",'Mapa final'!$AC$20="Catastrófico"),CONCATENATE("R4C",'Mapa final'!$Q$20),"")</f>
        <v/>
      </c>
      <c r="AJ39" s="60" t="str">
        <f>IF(AND('Mapa final'!$AA$21="Baja",'Mapa final'!$AC$21="Catastrófico"),CONCATENATE("R4C",'Mapa final'!$Q$21),"")</f>
        <v/>
      </c>
      <c r="AK39" s="60" t="str">
        <f>IF(AND('Mapa final'!$AA$22="Baja",'Mapa final'!$AC$22="Catastrófico"),CONCATENATE("R4C",'Mapa final'!$Q$22),"")</f>
        <v/>
      </c>
      <c r="AL39" s="60" t="str">
        <f>IF(AND('Mapa final'!$AA$23="Baja",'Mapa final'!$AC$23="Catastrófico"),CONCATENATE("R4C",'Mapa final'!$Q$23),"")</f>
        <v/>
      </c>
      <c r="AM39" s="61" t="str">
        <f>IF(AND('Mapa final'!$AA$24="Baja",'Mapa final'!$AC$24="Catastrófico"),CONCATENATE("R4C",'Mapa final'!$Q$24),"")</f>
        <v/>
      </c>
      <c r="AN39" s="1"/>
      <c r="AO39" s="202"/>
      <c r="AP39" s="120"/>
      <c r="AQ39" s="120"/>
      <c r="AR39" s="120"/>
      <c r="AS39" s="120"/>
      <c r="AT39" s="203"/>
      <c r="AU39" s="1"/>
      <c r="AV39" s="1"/>
      <c r="AW39" s="1"/>
      <c r="AX39" s="1"/>
      <c r="AY39" s="1"/>
      <c r="AZ39" s="1"/>
      <c r="BA39" s="1"/>
      <c r="BB39" s="1"/>
      <c r="BC39" s="1"/>
      <c r="BD39" s="1"/>
      <c r="BE39" s="1"/>
      <c r="BF39" s="1"/>
      <c r="BG39" s="1"/>
      <c r="BH39" s="1"/>
      <c r="BI39" s="1"/>
    </row>
    <row r="40" spans="1:61" ht="15" customHeight="1">
      <c r="A40" s="1"/>
      <c r="B40" s="219"/>
      <c r="C40" s="120"/>
      <c r="D40" s="121"/>
      <c r="E40" s="132"/>
      <c r="F40" s="120"/>
      <c r="G40" s="120"/>
      <c r="H40" s="120"/>
      <c r="I40" s="120"/>
      <c r="J40" s="80" t="str">
        <f>IF(AND('Mapa final'!$AA$25="Baja",'Mapa final'!$AC$25="Leve"),CONCATENATE("R5C",'Mapa final'!$Q$25),"")</f>
        <v/>
      </c>
      <c r="K40" s="81" t="str">
        <f>IF(AND('Mapa final'!$AA$26="Baja",'Mapa final'!$AC$26="Leve"),CONCATENATE("R5C",'Mapa final'!$Q$26),"")</f>
        <v/>
      </c>
      <c r="L40" s="81" t="str">
        <f>IF(AND('Mapa final'!$AA$27="Baja",'Mapa final'!$AC$27="Leve"),CONCATENATE("R5C",'Mapa final'!$Q$27),"")</f>
        <v/>
      </c>
      <c r="M40" s="81" t="str">
        <f>IF(AND('Mapa final'!$AA$28="Baja",'Mapa final'!$AC$28="Leve"),CONCATENATE("R5C",'Mapa final'!$Q$28),"")</f>
        <v/>
      </c>
      <c r="N40" s="81" t="str">
        <f>IF(AND('Mapa final'!$AA$29="Baja",'Mapa final'!$AC$29="Leve"),CONCATENATE("R5C",'Mapa final'!$Q$29),"")</f>
        <v/>
      </c>
      <c r="O40" s="82" t="str">
        <f>IF(AND('Mapa final'!$AA$30="Baja",'Mapa final'!$AC$30="Leve"),CONCATENATE("R5C",'Mapa final'!$Q$30),"")</f>
        <v/>
      </c>
      <c r="P40" s="71" t="str">
        <f>IF(AND('Mapa final'!$AA$25="Baja",'Mapa final'!$AC$25="Menor"),CONCATENATE("R5C",'Mapa final'!$Q$25),"")</f>
        <v/>
      </c>
      <c r="Q40" s="72" t="str">
        <f>IF(AND('Mapa final'!$AA$26="Baja",'Mapa final'!$AC$26="Menor"),CONCATENATE("R5C",'Mapa final'!$Q$26),"")</f>
        <v/>
      </c>
      <c r="R40" s="72" t="str">
        <f>IF(AND('Mapa final'!$AA$27="Baja",'Mapa final'!$AC$27="Menor"),CONCATENATE("R5C",'Mapa final'!$Q$27),"")</f>
        <v/>
      </c>
      <c r="S40" s="72" t="str">
        <f>IF(AND('Mapa final'!$AA$28="Baja",'Mapa final'!$AC$28="Menor"),CONCATENATE("R5C",'Mapa final'!$Q$28),"")</f>
        <v/>
      </c>
      <c r="T40" s="72" t="str">
        <f>IF(AND('Mapa final'!$AA$29="Baja",'Mapa final'!$AC$29="Menor"),CONCATENATE("R5C",'Mapa final'!$Q$29),"")</f>
        <v/>
      </c>
      <c r="U40" s="73" t="str">
        <f>IF(AND('Mapa final'!$AA$30="Baja",'Mapa final'!$AC$30="Menor"),CONCATENATE("R5C",'Mapa final'!$Q$30),"")</f>
        <v/>
      </c>
      <c r="V40" s="71" t="str">
        <f>IF(AND('Mapa final'!$AA$25="Baja",'Mapa final'!$AC$25="Moderado"),CONCATENATE("R5C",'Mapa final'!$Q$25),"")</f>
        <v/>
      </c>
      <c r="W40" s="72" t="str">
        <f>IF(AND('Mapa final'!$AA$26="Baja",'Mapa final'!$AC$26="Moderado"),CONCATENATE("R5C",'Mapa final'!$Q$26),"")</f>
        <v/>
      </c>
      <c r="X40" s="72" t="str">
        <f>IF(AND('Mapa final'!$AA$27="Baja",'Mapa final'!$AC$27="Moderado"),CONCATENATE("R5C",'Mapa final'!$Q$27),"")</f>
        <v/>
      </c>
      <c r="Y40" s="72" t="str">
        <f>IF(AND('Mapa final'!$AA$28="Baja",'Mapa final'!$AC$28="Moderado"),CONCATENATE("R5C",'Mapa final'!$Q$28),"")</f>
        <v/>
      </c>
      <c r="Z40" s="72" t="str">
        <f>IF(AND('Mapa final'!$AA$29="Baja",'Mapa final'!$AC$29="Moderado"),CONCATENATE("R5C",'Mapa final'!$Q$29),"")</f>
        <v/>
      </c>
      <c r="AA40" s="73" t="str">
        <f>IF(AND('Mapa final'!$AA$30="Baja",'Mapa final'!$AC$30="Moderado"),CONCATENATE("R5C",'Mapa final'!$Q$30),"")</f>
        <v/>
      </c>
      <c r="AB40" s="56" t="str">
        <f>IF(AND('Mapa final'!$AA$25="Baja",'Mapa final'!$AC$25="Mayor"),CONCATENATE("R5C",'Mapa final'!$Q$25),"")</f>
        <v/>
      </c>
      <c r="AC40" s="57" t="str">
        <f>IF(AND('Mapa final'!$AA$26="Baja",'Mapa final'!$AC$26="Mayor"),CONCATENATE("R5C",'Mapa final'!$Q$26),"")</f>
        <v/>
      </c>
      <c r="AD40" s="57" t="str">
        <f>IF(AND('Mapa final'!$AA$27="Baja",'Mapa final'!$AC$27="Mayor"),CONCATENATE("R5C",'Mapa final'!$Q$27),"")</f>
        <v/>
      </c>
      <c r="AE40" s="57" t="str">
        <f>IF(AND('Mapa final'!$AA$28="Baja",'Mapa final'!$AC$28="Mayor"),CONCATENATE("R5C",'Mapa final'!$Q$28),"")</f>
        <v/>
      </c>
      <c r="AF40" s="57" t="str">
        <f>IF(AND('Mapa final'!$AA$29="Baja",'Mapa final'!$AC$29="Mayor"),CONCATENATE("R5C",'Mapa final'!$Q$29),"")</f>
        <v/>
      </c>
      <c r="AG40" s="58" t="str">
        <f>IF(AND('Mapa final'!$AA$30="Baja",'Mapa final'!$AC$30="Mayor"),CONCATENATE("R5C",'Mapa final'!$Q$30),"")</f>
        <v/>
      </c>
      <c r="AH40" s="59" t="str">
        <f>IF(AND('Mapa final'!$AA$25="Baja",'Mapa final'!$AC$25="Catastrófico"),CONCATENATE("R5C",'Mapa final'!$Q$25),"")</f>
        <v/>
      </c>
      <c r="AI40" s="60" t="str">
        <f>IF(AND('Mapa final'!$AA$26="Baja",'Mapa final'!$AC$26="Catastrófico"),CONCATENATE("R5C",'Mapa final'!$Q$26),"")</f>
        <v/>
      </c>
      <c r="AJ40" s="60" t="str">
        <f>IF(AND('Mapa final'!$AA$27="Baja",'Mapa final'!$AC$27="Catastrófico"),CONCATENATE("R5C",'Mapa final'!$Q$27),"")</f>
        <v/>
      </c>
      <c r="AK40" s="60" t="str">
        <f>IF(AND('Mapa final'!$AA$28="Baja",'Mapa final'!$AC$28="Catastrófico"),CONCATENATE("R5C",'Mapa final'!$Q$28),"")</f>
        <v/>
      </c>
      <c r="AL40" s="60" t="str">
        <f>IF(AND('Mapa final'!$AA$29="Baja",'Mapa final'!$AC$29="Catastrófico"),CONCATENATE("R5C",'Mapa final'!$Q$29),"")</f>
        <v/>
      </c>
      <c r="AM40" s="61" t="str">
        <f>IF(AND('Mapa final'!$AA$30="Baja",'Mapa final'!$AC$30="Catastrófico"),CONCATENATE("R5C",'Mapa final'!$Q$30),"")</f>
        <v/>
      </c>
      <c r="AN40" s="1"/>
      <c r="AO40" s="202"/>
      <c r="AP40" s="120"/>
      <c r="AQ40" s="120"/>
      <c r="AR40" s="120"/>
      <c r="AS40" s="120"/>
      <c r="AT40" s="203"/>
      <c r="AU40" s="1"/>
      <c r="AV40" s="1"/>
      <c r="AW40" s="1"/>
      <c r="AX40" s="1"/>
      <c r="AY40" s="1"/>
      <c r="AZ40" s="1"/>
      <c r="BA40" s="1"/>
      <c r="BB40" s="1"/>
      <c r="BC40" s="1"/>
      <c r="BD40" s="1"/>
      <c r="BE40" s="1"/>
      <c r="BF40" s="1"/>
      <c r="BG40" s="1"/>
      <c r="BH40" s="1"/>
      <c r="BI40" s="1"/>
    </row>
    <row r="41" spans="1:61" ht="15" customHeight="1">
      <c r="A41" s="1"/>
      <c r="B41" s="219"/>
      <c r="C41" s="120"/>
      <c r="D41" s="121"/>
      <c r="E41" s="132"/>
      <c r="F41" s="120"/>
      <c r="G41" s="120"/>
      <c r="H41" s="120"/>
      <c r="I41" s="120"/>
      <c r="J41" s="80" t="str">
        <f>IF(AND('Mapa final'!$AA$31="Baja",'Mapa final'!$AC$31="Leve"),CONCATENATE("R6C",'Mapa final'!$Q$31),"")</f>
        <v/>
      </c>
      <c r="K41" s="81" t="str">
        <f>IF(AND('Mapa final'!$AA$32="Baja",'Mapa final'!$AC$32="Leve"),CONCATENATE("R6C",'Mapa final'!$Q$32),"")</f>
        <v/>
      </c>
      <c r="L41" s="81" t="str">
        <f>IF(AND('Mapa final'!$AA$33="Baja",'Mapa final'!$AC$33="Leve"),CONCATENATE("R6C",'Mapa final'!$Q$33),"")</f>
        <v/>
      </c>
      <c r="M41" s="81" t="str">
        <f>IF(AND('Mapa final'!$AA$34="Baja",'Mapa final'!$AC$34="Leve"),CONCATENATE("R6C",'Mapa final'!$Q$34),"")</f>
        <v/>
      </c>
      <c r="N41" s="81" t="str">
        <f>IF(AND('Mapa final'!$AA$35="Baja",'Mapa final'!$AC$35="Leve"),CONCATENATE("R6C",'Mapa final'!$Q$35),"")</f>
        <v/>
      </c>
      <c r="O41" s="82" t="str">
        <f>IF(AND('Mapa final'!$AA$36="Baja",'Mapa final'!$AC$36="Leve"),CONCATENATE("R6C",'Mapa final'!$Q$36),"")</f>
        <v/>
      </c>
      <c r="P41" s="71" t="str">
        <f>IF(AND('Mapa final'!$AA$31="Baja",'Mapa final'!$AC$31="Menor"),CONCATENATE("R6C",'Mapa final'!$Q$31),"")</f>
        <v/>
      </c>
      <c r="Q41" s="72" t="str">
        <f>IF(AND('Mapa final'!$AA$32="Baja",'Mapa final'!$AC$32="Menor"),CONCATENATE("R6C",'Mapa final'!$Q$32),"")</f>
        <v/>
      </c>
      <c r="R41" s="72" t="str">
        <f>IF(AND('Mapa final'!$AA$33="Baja",'Mapa final'!$AC$33="Menor"),CONCATENATE("R6C",'Mapa final'!$Q$33),"")</f>
        <v/>
      </c>
      <c r="S41" s="72" t="str">
        <f>IF(AND('Mapa final'!$AA$34="Baja",'Mapa final'!$AC$34="Menor"),CONCATENATE("R6C",'Mapa final'!$Q$34),"")</f>
        <v/>
      </c>
      <c r="T41" s="72" t="str">
        <f>IF(AND('Mapa final'!$AA$35="Baja",'Mapa final'!$AC$35="Menor"),CONCATENATE("R6C",'Mapa final'!$Q$35),"")</f>
        <v/>
      </c>
      <c r="U41" s="73" t="str">
        <f>IF(AND('Mapa final'!$AA$36="Baja",'Mapa final'!$AC$36="Menor"),CONCATENATE("R6C",'Mapa final'!$Q$36),"")</f>
        <v/>
      </c>
      <c r="V41" s="71" t="str">
        <f>IF(AND('Mapa final'!$AA$31="Baja",'Mapa final'!$AC$31="Moderado"),CONCATENATE("R6C",'Mapa final'!$Q$31),"")</f>
        <v/>
      </c>
      <c r="W41" s="72" t="str">
        <f>IF(AND('Mapa final'!$AA$32="Baja",'Mapa final'!$AC$32="Moderado"),CONCATENATE("R6C",'Mapa final'!$Q$32),"")</f>
        <v/>
      </c>
      <c r="X41" s="72" t="str">
        <f>IF(AND('Mapa final'!$AA$33="Baja",'Mapa final'!$AC$33="Moderado"),CONCATENATE("R6C",'Mapa final'!$Q$33),"")</f>
        <v/>
      </c>
      <c r="Y41" s="72" t="str">
        <f>IF(AND('Mapa final'!$AA$34="Baja",'Mapa final'!$AC$34="Moderado"),CONCATENATE("R6C",'Mapa final'!$Q$34),"")</f>
        <v/>
      </c>
      <c r="Z41" s="72" t="str">
        <f>IF(AND('Mapa final'!$AA$35="Baja",'Mapa final'!$AC$35="Moderado"),CONCATENATE("R6C",'Mapa final'!$Q$35),"")</f>
        <v/>
      </c>
      <c r="AA41" s="73" t="str">
        <f>IF(AND('Mapa final'!$AA$36="Baja",'Mapa final'!$AC$36="Moderado"),CONCATENATE("R6C",'Mapa final'!$Q$36),"")</f>
        <v/>
      </c>
      <c r="AB41" s="56" t="str">
        <f>IF(AND('Mapa final'!$AA$31="Baja",'Mapa final'!$AC$31="Mayor"),CONCATENATE("R6C",'Mapa final'!$Q$31),"")</f>
        <v/>
      </c>
      <c r="AC41" s="57" t="str">
        <f>IF(AND('Mapa final'!$AA$32="Baja",'Mapa final'!$AC$32="Mayor"),CONCATENATE("R6C",'Mapa final'!$Q$32),"")</f>
        <v/>
      </c>
      <c r="AD41" s="57" t="str">
        <f>IF(AND('Mapa final'!$AA$33="Baja",'Mapa final'!$AC$33="Mayor"),CONCATENATE("R6C",'Mapa final'!$Q$33),"")</f>
        <v/>
      </c>
      <c r="AE41" s="57" t="str">
        <f>IF(AND('Mapa final'!$AA$34="Baja",'Mapa final'!$AC$34="Mayor"),CONCATENATE("R6C",'Mapa final'!$Q$34),"")</f>
        <v/>
      </c>
      <c r="AF41" s="57" t="str">
        <f>IF(AND('Mapa final'!$AA$35="Baja",'Mapa final'!$AC$35="Mayor"),CONCATENATE("R6C",'Mapa final'!$Q$35),"")</f>
        <v/>
      </c>
      <c r="AG41" s="58" t="str">
        <f>IF(AND('Mapa final'!$AA$36="Baja",'Mapa final'!$AC$36="Mayor"),CONCATENATE("R6C",'Mapa final'!$Q$36),"")</f>
        <v/>
      </c>
      <c r="AH41" s="59" t="str">
        <f>IF(AND('Mapa final'!$AA$31="Baja",'Mapa final'!$AC$31="Catastrófico"),CONCATENATE("R6C",'Mapa final'!$Q$31),"")</f>
        <v/>
      </c>
      <c r="AI41" s="60" t="str">
        <f>IF(AND('Mapa final'!$AA$32="Baja",'Mapa final'!$AC$32="Catastrófico"),CONCATENATE("R6C",'Mapa final'!$Q$32),"")</f>
        <v/>
      </c>
      <c r="AJ41" s="60" t="str">
        <f>IF(AND('Mapa final'!$AA$33="Baja",'Mapa final'!$AC$33="Catastrófico"),CONCATENATE("R6C",'Mapa final'!$Q$33),"")</f>
        <v/>
      </c>
      <c r="AK41" s="60" t="str">
        <f>IF(AND('Mapa final'!$AA$34="Baja",'Mapa final'!$AC$34="Catastrófico"),CONCATENATE("R6C",'Mapa final'!$Q$34),"")</f>
        <v/>
      </c>
      <c r="AL41" s="60" t="str">
        <f>IF(AND('Mapa final'!$AA$35="Baja",'Mapa final'!$AC$35="Catastrófico"),CONCATENATE("R6C",'Mapa final'!$Q$35),"")</f>
        <v/>
      </c>
      <c r="AM41" s="61" t="str">
        <f>IF(AND('Mapa final'!$AA$36="Baja",'Mapa final'!$AC$36="Catastrófico"),CONCATENATE("R6C",'Mapa final'!$Q$36),"")</f>
        <v/>
      </c>
      <c r="AN41" s="1"/>
      <c r="AO41" s="202"/>
      <c r="AP41" s="120"/>
      <c r="AQ41" s="120"/>
      <c r="AR41" s="120"/>
      <c r="AS41" s="120"/>
      <c r="AT41" s="203"/>
      <c r="AU41" s="1"/>
      <c r="AV41" s="1"/>
      <c r="AW41" s="1"/>
      <c r="AX41" s="1"/>
      <c r="AY41" s="1"/>
      <c r="AZ41" s="1"/>
      <c r="BA41" s="1"/>
      <c r="BB41" s="1"/>
      <c r="BC41" s="1"/>
      <c r="BD41" s="1"/>
      <c r="BE41" s="1"/>
      <c r="BF41" s="1"/>
      <c r="BG41" s="1"/>
      <c r="BH41" s="1"/>
      <c r="BI41" s="1"/>
    </row>
    <row r="42" spans="1:61" ht="15" customHeight="1">
      <c r="A42" s="1"/>
      <c r="B42" s="219"/>
      <c r="C42" s="120"/>
      <c r="D42" s="121"/>
      <c r="E42" s="132"/>
      <c r="F42" s="120"/>
      <c r="G42" s="120"/>
      <c r="H42" s="120"/>
      <c r="I42" s="120"/>
      <c r="J42" s="80" t="str">
        <f>IF(AND('Mapa final'!$AA$37="Baja",'Mapa final'!$AC$37="Leve"),CONCATENATE("R7C",'Mapa final'!$Q$37),"")</f>
        <v/>
      </c>
      <c r="K42" s="81" t="str">
        <f>IF(AND('Mapa final'!$AA$38="Baja",'Mapa final'!$AC$38="Leve"),CONCATENATE("R7C",'Mapa final'!$Q$38),"")</f>
        <v/>
      </c>
      <c r="L42" s="81" t="str">
        <f>IF(AND('Mapa final'!$AA$39="Baja",'Mapa final'!$AC$39="Leve"),CONCATENATE("R7C",'Mapa final'!$Q$39),"")</f>
        <v/>
      </c>
      <c r="M42" s="81" t="str">
        <f>IF(AND('Mapa final'!$AA$40="Baja",'Mapa final'!$AC$40="Leve"),CONCATENATE("R7C",'Mapa final'!$Q$40),"")</f>
        <v/>
      </c>
      <c r="N42" s="81" t="str">
        <f>IF(AND('Mapa final'!$AA$41="Baja",'Mapa final'!$AC$41="Leve"),CONCATENATE("R7C",'Mapa final'!$Q$41),"")</f>
        <v/>
      </c>
      <c r="O42" s="82" t="str">
        <f>IF(AND('Mapa final'!$AA$42="Baja",'Mapa final'!$AC$42="Leve"),CONCATENATE("R7C",'Mapa final'!$Q$42),"")</f>
        <v/>
      </c>
      <c r="P42" s="71" t="str">
        <f>IF(AND('Mapa final'!$AA$37="Baja",'Mapa final'!$AC$37="Menor"),CONCATENATE("R7C",'Mapa final'!$Q$37),"")</f>
        <v/>
      </c>
      <c r="Q42" s="72" t="str">
        <f>IF(AND('Mapa final'!$AA$38="Baja",'Mapa final'!$AC$38="Menor"),CONCATENATE("R7C",'Mapa final'!$Q$38),"")</f>
        <v/>
      </c>
      <c r="R42" s="72" t="str">
        <f>IF(AND('Mapa final'!$AA$39="Baja",'Mapa final'!$AC$39="Menor"),CONCATENATE("R7C",'Mapa final'!$Q$39),"")</f>
        <v/>
      </c>
      <c r="S42" s="72" t="str">
        <f>IF(AND('Mapa final'!$AA$40="Baja",'Mapa final'!$AC$40="Menor"),CONCATENATE("R7C",'Mapa final'!$Q$40),"")</f>
        <v/>
      </c>
      <c r="T42" s="72" t="str">
        <f>IF(AND('Mapa final'!$AA$41="Baja",'Mapa final'!$AC$41="Menor"),CONCATENATE("R7C",'Mapa final'!$Q$41),"")</f>
        <v/>
      </c>
      <c r="U42" s="73" t="str">
        <f>IF(AND('Mapa final'!$AA$42="Baja",'Mapa final'!$AC$42="Menor"),CONCATENATE("R7C",'Mapa final'!$Q$42),"")</f>
        <v/>
      </c>
      <c r="V42" s="71" t="str">
        <f>IF(AND('Mapa final'!$AA$37="Baja",'Mapa final'!$AC$37="Moderado"),CONCATENATE("R7C",'Mapa final'!$Q$37),"")</f>
        <v/>
      </c>
      <c r="W42" s="72" t="str">
        <f>IF(AND('Mapa final'!$AA$38="Baja",'Mapa final'!$AC$38="Moderado"),CONCATENATE("R7C",'Mapa final'!$Q$38),"")</f>
        <v/>
      </c>
      <c r="X42" s="72" t="str">
        <f>IF(AND('Mapa final'!$AA$39="Baja",'Mapa final'!$AC$39="Moderado"),CONCATENATE("R7C",'Mapa final'!$Q$39),"")</f>
        <v/>
      </c>
      <c r="Y42" s="72" t="str">
        <f>IF(AND('Mapa final'!$AA$40="Baja",'Mapa final'!$AC$40="Moderado"),CONCATENATE("R7C",'Mapa final'!$Q$40),"")</f>
        <v/>
      </c>
      <c r="Z42" s="72" t="str">
        <f>IF(AND('Mapa final'!$AA$41="Baja",'Mapa final'!$AC$41="Moderado"),CONCATENATE("R7C",'Mapa final'!$Q$41),"")</f>
        <v/>
      </c>
      <c r="AA42" s="73" t="str">
        <f>IF(AND('Mapa final'!$AA$42="Baja",'Mapa final'!$AC$42="Moderado"),CONCATENATE("R7C",'Mapa final'!$Q$42),"")</f>
        <v/>
      </c>
      <c r="AB42" s="56" t="str">
        <f>IF(AND('Mapa final'!$AA$37="Baja",'Mapa final'!$AC$37="Mayor"),CONCATENATE("R7C",'Mapa final'!$Q$37),"")</f>
        <v/>
      </c>
      <c r="AC42" s="57" t="str">
        <f>IF(AND('Mapa final'!$AA$38="Baja",'Mapa final'!$AC$38="Mayor"),CONCATENATE("R7C",'Mapa final'!$Q$38),"")</f>
        <v/>
      </c>
      <c r="AD42" s="57" t="str">
        <f>IF(AND('Mapa final'!$AA$39="Baja",'Mapa final'!$AC$39="Mayor"),CONCATENATE("R7C",'Mapa final'!$Q$39),"")</f>
        <v/>
      </c>
      <c r="AE42" s="57" t="str">
        <f>IF(AND('Mapa final'!$AA$40="Baja",'Mapa final'!$AC$40="Mayor"),CONCATENATE("R7C",'Mapa final'!$Q$40),"")</f>
        <v/>
      </c>
      <c r="AF42" s="57" t="str">
        <f>IF(AND('Mapa final'!$AA$41="Baja",'Mapa final'!$AC$41="Mayor"),CONCATENATE("R7C",'Mapa final'!$Q$41),"")</f>
        <v/>
      </c>
      <c r="AG42" s="58" t="str">
        <f>IF(AND('Mapa final'!$AA$42="Baja",'Mapa final'!$AC$42="Mayor"),CONCATENATE("R7C",'Mapa final'!$Q$42),"")</f>
        <v/>
      </c>
      <c r="AH42" s="59" t="str">
        <f>IF(AND('Mapa final'!$AA$37="Baja",'Mapa final'!$AC$37="Catastrófico"),CONCATENATE("R7C",'Mapa final'!$Q$37),"")</f>
        <v/>
      </c>
      <c r="AI42" s="60" t="str">
        <f>IF(AND('Mapa final'!$AA$38="Baja",'Mapa final'!$AC$38="Catastrófico"),CONCATENATE("R7C",'Mapa final'!$Q$38),"")</f>
        <v/>
      </c>
      <c r="AJ42" s="60" t="str">
        <f>IF(AND('Mapa final'!$AA$39="Baja",'Mapa final'!$AC$39="Catastrófico"),CONCATENATE("R7C",'Mapa final'!$Q$39),"")</f>
        <v/>
      </c>
      <c r="AK42" s="60" t="str">
        <f>IF(AND('Mapa final'!$AA$40="Baja",'Mapa final'!$AC$40="Catastrófico"),CONCATENATE("R7C",'Mapa final'!$Q$40),"")</f>
        <v/>
      </c>
      <c r="AL42" s="60" t="str">
        <f>IF(AND('Mapa final'!$AA$41="Baja",'Mapa final'!$AC$41="Catastrófico"),CONCATENATE("R7C",'Mapa final'!$Q$41),"")</f>
        <v/>
      </c>
      <c r="AM42" s="61" t="str">
        <f>IF(AND('Mapa final'!$AA$42="Baja",'Mapa final'!$AC$42="Catastrófico"),CONCATENATE("R7C",'Mapa final'!$Q$42),"")</f>
        <v/>
      </c>
      <c r="AN42" s="1"/>
      <c r="AO42" s="202"/>
      <c r="AP42" s="120"/>
      <c r="AQ42" s="120"/>
      <c r="AR42" s="120"/>
      <c r="AS42" s="120"/>
      <c r="AT42" s="203"/>
      <c r="AU42" s="1"/>
      <c r="AV42" s="1"/>
      <c r="AW42" s="1"/>
      <c r="AX42" s="1"/>
      <c r="AY42" s="1"/>
      <c r="AZ42" s="1"/>
      <c r="BA42" s="1"/>
      <c r="BB42" s="1"/>
      <c r="BC42" s="1"/>
      <c r="BD42" s="1"/>
      <c r="BE42" s="1"/>
      <c r="BF42" s="1"/>
      <c r="BG42" s="1"/>
      <c r="BH42" s="1"/>
      <c r="BI42" s="1"/>
    </row>
    <row r="43" spans="1:61" ht="15" customHeight="1">
      <c r="A43" s="1"/>
      <c r="B43" s="219"/>
      <c r="C43" s="120"/>
      <c r="D43" s="121"/>
      <c r="E43" s="132"/>
      <c r="F43" s="120"/>
      <c r="G43" s="120"/>
      <c r="H43" s="120"/>
      <c r="I43" s="120"/>
      <c r="J43" s="80" t="str">
        <f>IF(AND('Mapa final'!$AA$43="Baja",'Mapa final'!$AC$43="Leve"),CONCATENATE("R8C",'Mapa final'!$Q$43),"")</f>
        <v/>
      </c>
      <c r="K43" s="81" t="str">
        <f>IF(AND('Mapa final'!$AA$44="Baja",'Mapa final'!$AC$44="Leve"),CONCATENATE("R8C",'Mapa final'!$Q$44),"")</f>
        <v/>
      </c>
      <c r="L43" s="81" t="str">
        <f>IF(AND('Mapa final'!$AA$45="Baja",'Mapa final'!$AC$45="Leve"),CONCATENATE("R8C",'Mapa final'!$Q$45),"")</f>
        <v/>
      </c>
      <c r="M43" s="81" t="str">
        <f>IF(AND('Mapa final'!$AA$46="Baja",'Mapa final'!$AC$46="Leve"),CONCATENATE("R8C",'Mapa final'!$Q$46),"")</f>
        <v/>
      </c>
      <c r="N43" s="81" t="str">
        <f>IF(AND('Mapa final'!$AA$47="Baja",'Mapa final'!$AC$47="Leve"),CONCATENATE("R8C",'Mapa final'!$Q$47),"")</f>
        <v/>
      </c>
      <c r="O43" s="82" t="str">
        <f>IF(AND('Mapa final'!$AA$48="Baja",'Mapa final'!$AC$48="Leve"),CONCATENATE("R8C",'Mapa final'!$Q$48),"")</f>
        <v/>
      </c>
      <c r="P43" s="71" t="str">
        <f>IF(AND('Mapa final'!$AA$43="Baja",'Mapa final'!$AC$43="Menor"),CONCATENATE("R8C",'Mapa final'!$Q$43),"")</f>
        <v/>
      </c>
      <c r="Q43" s="72" t="str">
        <f>IF(AND('Mapa final'!$AA$44="Baja",'Mapa final'!$AC$44="Menor"),CONCATENATE("R8C",'Mapa final'!$Q$44),"")</f>
        <v/>
      </c>
      <c r="R43" s="72" t="str">
        <f>IF(AND('Mapa final'!$AA$45="Baja",'Mapa final'!$AC$45="Menor"),CONCATENATE("R8C",'Mapa final'!$Q$45),"")</f>
        <v/>
      </c>
      <c r="S43" s="72" t="str">
        <f>IF(AND('Mapa final'!$AA$46="Baja",'Mapa final'!$AC$46="Menor"),CONCATENATE("R8C",'Mapa final'!$Q$46),"")</f>
        <v/>
      </c>
      <c r="T43" s="72" t="str">
        <f>IF(AND('Mapa final'!$AA$47="Baja",'Mapa final'!$AC$47="Menor"),CONCATENATE("R8C",'Mapa final'!$Q$47),"")</f>
        <v/>
      </c>
      <c r="U43" s="73" t="str">
        <f>IF(AND('Mapa final'!$AA$48="Baja",'Mapa final'!$AC$48="Menor"),CONCATENATE("R8C",'Mapa final'!$Q$48),"")</f>
        <v/>
      </c>
      <c r="V43" s="71" t="str">
        <f>IF(AND('Mapa final'!$AA$43="Baja",'Mapa final'!$AC$43="Moderado"),CONCATENATE("R8C",'Mapa final'!$Q$43),"")</f>
        <v/>
      </c>
      <c r="W43" s="72" t="str">
        <f>IF(AND('Mapa final'!$AA$44="Baja",'Mapa final'!$AC$44="Moderado"),CONCATENATE("R8C",'Mapa final'!$Q$44),"")</f>
        <v/>
      </c>
      <c r="X43" s="72" t="str">
        <f>IF(AND('Mapa final'!$AA$45="Baja",'Mapa final'!$AC$45="Moderado"),CONCATENATE("R8C",'Mapa final'!$Q$45),"")</f>
        <v/>
      </c>
      <c r="Y43" s="72" t="str">
        <f>IF(AND('Mapa final'!$AA$46="Baja",'Mapa final'!$AC$46="Moderado"),CONCATENATE("R8C",'Mapa final'!$Q$46),"")</f>
        <v/>
      </c>
      <c r="Z43" s="72" t="str">
        <f>IF(AND('Mapa final'!$AA$47="Baja",'Mapa final'!$AC$47="Moderado"),CONCATENATE("R8C",'Mapa final'!$Q$47),"")</f>
        <v/>
      </c>
      <c r="AA43" s="73" t="str">
        <f>IF(AND('Mapa final'!$AA$48="Baja",'Mapa final'!$AC$48="Moderado"),CONCATENATE("R8C",'Mapa final'!$Q$48),"")</f>
        <v/>
      </c>
      <c r="AB43" s="56" t="str">
        <f>IF(AND('Mapa final'!$AA$43="Baja",'Mapa final'!$AC$43="Mayor"),CONCATENATE("R8C",'Mapa final'!$Q$43),"")</f>
        <v/>
      </c>
      <c r="AC43" s="57" t="str">
        <f>IF(AND('Mapa final'!$AA$44="Baja",'Mapa final'!$AC$44="Mayor"),CONCATENATE("R8C",'Mapa final'!$Q$44),"")</f>
        <v/>
      </c>
      <c r="AD43" s="57" t="str">
        <f>IF(AND('Mapa final'!$AA$45="Baja",'Mapa final'!$AC$45="Mayor"),CONCATENATE("R8C",'Mapa final'!$Q$45),"")</f>
        <v/>
      </c>
      <c r="AE43" s="57" t="str">
        <f>IF(AND('Mapa final'!$AA$46="Baja",'Mapa final'!$AC$46="Mayor"),CONCATENATE("R8C",'Mapa final'!$Q$46),"")</f>
        <v/>
      </c>
      <c r="AF43" s="57" t="str">
        <f>IF(AND('Mapa final'!$AA$47="Baja",'Mapa final'!$AC$47="Mayor"),CONCATENATE("R8C",'Mapa final'!$Q$47),"")</f>
        <v/>
      </c>
      <c r="AG43" s="58" t="str">
        <f>IF(AND('Mapa final'!$AA$48="Baja",'Mapa final'!$AC$48="Mayor"),CONCATENATE("R8C",'Mapa final'!$Q$48),"")</f>
        <v/>
      </c>
      <c r="AH43" s="59" t="str">
        <f>IF(AND('Mapa final'!$AA$43="Baja",'Mapa final'!$AC$43="Catastrófico"),CONCATENATE("R8C",'Mapa final'!$Q$43),"")</f>
        <v/>
      </c>
      <c r="AI43" s="60" t="str">
        <f>IF(AND('Mapa final'!$AA$44="Baja",'Mapa final'!$AC$44="Catastrófico"),CONCATENATE("R8C",'Mapa final'!$Q$44),"")</f>
        <v/>
      </c>
      <c r="AJ43" s="60" t="str">
        <f>IF(AND('Mapa final'!$AA$45="Baja",'Mapa final'!$AC$45="Catastrófico"),CONCATENATE("R8C",'Mapa final'!$Q$45),"")</f>
        <v/>
      </c>
      <c r="AK43" s="60" t="str">
        <f>IF(AND('Mapa final'!$AA$46="Baja",'Mapa final'!$AC$46="Catastrófico"),CONCATENATE("R8C",'Mapa final'!$Q$46),"")</f>
        <v/>
      </c>
      <c r="AL43" s="60" t="str">
        <f>IF(AND('Mapa final'!$AA$47="Baja",'Mapa final'!$AC$47="Catastrófico"),CONCATENATE("R8C",'Mapa final'!$Q$47),"")</f>
        <v/>
      </c>
      <c r="AM43" s="61" t="str">
        <f>IF(AND('Mapa final'!$AA$48="Baja",'Mapa final'!$AC$48="Catastrófico"),CONCATENATE("R8C",'Mapa final'!$Q$48),"")</f>
        <v/>
      </c>
      <c r="AN43" s="1"/>
      <c r="AO43" s="202"/>
      <c r="AP43" s="120"/>
      <c r="AQ43" s="120"/>
      <c r="AR43" s="120"/>
      <c r="AS43" s="120"/>
      <c r="AT43" s="203"/>
      <c r="AU43" s="1"/>
      <c r="AV43" s="1"/>
      <c r="AW43" s="1"/>
      <c r="AX43" s="1"/>
      <c r="AY43" s="1"/>
      <c r="AZ43" s="1"/>
      <c r="BA43" s="1"/>
      <c r="BB43" s="1"/>
      <c r="BC43" s="1"/>
      <c r="BD43" s="1"/>
      <c r="BE43" s="1"/>
      <c r="BF43" s="1"/>
      <c r="BG43" s="1"/>
      <c r="BH43" s="1"/>
      <c r="BI43" s="1"/>
    </row>
    <row r="44" spans="1:61" ht="15" customHeight="1">
      <c r="A44" s="1"/>
      <c r="B44" s="219"/>
      <c r="C44" s="120"/>
      <c r="D44" s="121"/>
      <c r="E44" s="132"/>
      <c r="F44" s="120"/>
      <c r="G44" s="120"/>
      <c r="H44" s="120"/>
      <c r="I44" s="120"/>
      <c r="J44" s="80" t="str">
        <f>IF(AND('Mapa final'!$AA$49="Baja",'Mapa final'!$AC$49="Leve"),CONCATENATE("R9C",'Mapa final'!$Q$49),"")</f>
        <v/>
      </c>
      <c r="K44" s="81" t="str">
        <f>IF(AND('Mapa final'!$AA$50="Baja",'Mapa final'!$AC$50="Leve"),CONCATENATE("R9C",'Mapa final'!$Q$50),"")</f>
        <v/>
      </c>
      <c r="L44" s="81" t="str">
        <f>IF(AND('Mapa final'!$AA$51="Baja",'Mapa final'!$AC$51="Leve"),CONCATENATE("R9C",'Mapa final'!$Q$51),"")</f>
        <v/>
      </c>
      <c r="M44" s="81" t="str">
        <f>IF(AND('Mapa final'!$AA$52="Baja",'Mapa final'!$AC$52="Leve"),CONCATENATE("R9C",'Mapa final'!$Q$52),"")</f>
        <v/>
      </c>
      <c r="N44" s="81" t="str">
        <f>IF(AND('Mapa final'!$AA$53="Baja",'Mapa final'!$AC$53="Leve"),CONCATENATE("R9C",'Mapa final'!$Q$53),"")</f>
        <v/>
      </c>
      <c r="O44" s="82" t="str">
        <f>IF(AND('Mapa final'!$AA$54="Baja",'Mapa final'!$AC$54="Leve"),CONCATENATE("R9C",'Mapa final'!$Q$54),"")</f>
        <v/>
      </c>
      <c r="P44" s="71" t="str">
        <f>IF(AND('Mapa final'!$AA$49="Baja",'Mapa final'!$AC$49="Menor"),CONCATENATE("R9C",'Mapa final'!$Q$49),"")</f>
        <v/>
      </c>
      <c r="Q44" s="72" t="str">
        <f>IF(AND('Mapa final'!$AA$50="Baja",'Mapa final'!$AC$50="Menor"),CONCATENATE("R9C",'Mapa final'!$Q$50),"")</f>
        <v/>
      </c>
      <c r="R44" s="72" t="str">
        <f>IF(AND('Mapa final'!$AA$51="Baja",'Mapa final'!$AC$51="Menor"),CONCATENATE("R9C",'Mapa final'!$Q$51),"")</f>
        <v/>
      </c>
      <c r="S44" s="72" t="str">
        <f>IF(AND('Mapa final'!$AA$52="Baja",'Mapa final'!$AC$52="Menor"),CONCATENATE("R9C",'Mapa final'!$Q$52),"")</f>
        <v/>
      </c>
      <c r="T44" s="72" t="str">
        <f>IF(AND('Mapa final'!$AA$53="Baja",'Mapa final'!$AC$53="Menor"),CONCATENATE("R9C",'Mapa final'!$Q$53),"")</f>
        <v/>
      </c>
      <c r="U44" s="73" t="str">
        <f>IF(AND('Mapa final'!$AA$54="Baja",'Mapa final'!$AC$54="Menor"),CONCATENATE("R9C",'Mapa final'!$Q$54),"")</f>
        <v/>
      </c>
      <c r="V44" s="71" t="str">
        <f>IF(AND('Mapa final'!$AA$49="Baja",'Mapa final'!$AC$49="Moderado"),CONCATENATE("R9C",'Mapa final'!$Q$49),"")</f>
        <v/>
      </c>
      <c r="W44" s="72" t="str">
        <f>IF(AND('Mapa final'!$AA$50="Baja",'Mapa final'!$AC$50="Moderado"),CONCATENATE("R9C",'Mapa final'!$Q$50),"")</f>
        <v/>
      </c>
      <c r="X44" s="72" t="str">
        <f>IF(AND('Mapa final'!$AA$51="Baja",'Mapa final'!$AC$51="Moderado"),CONCATENATE("R9C",'Mapa final'!$Q$51),"")</f>
        <v/>
      </c>
      <c r="Y44" s="72" t="str">
        <f>IF(AND('Mapa final'!$AA$52="Baja",'Mapa final'!$AC$52="Moderado"),CONCATENATE("R9C",'Mapa final'!$Q$52),"")</f>
        <v/>
      </c>
      <c r="Z44" s="72" t="str">
        <f>IF(AND('Mapa final'!$AA$53="Baja",'Mapa final'!$AC$53="Moderado"),CONCATENATE("R9C",'Mapa final'!$Q$53),"")</f>
        <v/>
      </c>
      <c r="AA44" s="73" t="str">
        <f>IF(AND('Mapa final'!$AA$54="Baja",'Mapa final'!$AC$54="Moderado"),CONCATENATE("R9C",'Mapa final'!$Q$54),"")</f>
        <v/>
      </c>
      <c r="AB44" s="56" t="str">
        <f>IF(AND('Mapa final'!$AA$49="Baja",'Mapa final'!$AC$49="Mayor"),CONCATENATE("R9C",'Mapa final'!$Q$49),"")</f>
        <v/>
      </c>
      <c r="AC44" s="57" t="str">
        <f>IF(AND('Mapa final'!$AA$50="Baja",'Mapa final'!$AC$50="Mayor"),CONCATENATE("R9C",'Mapa final'!$Q$50),"")</f>
        <v/>
      </c>
      <c r="AD44" s="57" t="str">
        <f>IF(AND('Mapa final'!$AA$51="Baja",'Mapa final'!$AC$51="Mayor"),CONCATENATE("R9C",'Mapa final'!$Q$51),"")</f>
        <v/>
      </c>
      <c r="AE44" s="57" t="str">
        <f>IF(AND('Mapa final'!$AA$52="Baja",'Mapa final'!$AC$52="Mayor"),CONCATENATE("R9C",'Mapa final'!$Q$52),"")</f>
        <v/>
      </c>
      <c r="AF44" s="57" t="str">
        <f>IF(AND('Mapa final'!$AA$53="Baja",'Mapa final'!$AC$53="Mayor"),CONCATENATE("R9C",'Mapa final'!$Q$53),"")</f>
        <v/>
      </c>
      <c r="AG44" s="58" t="str">
        <f>IF(AND('Mapa final'!$AA$54="Baja",'Mapa final'!$AC$54="Mayor"),CONCATENATE("R9C",'Mapa final'!$Q$54),"")</f>
        <v/>
      </c>
      <c r="AH44" s="59" t="str">
        <f>IF(AND('Mapa final'!$AA$49="Baja",'Mapa final'!$AC$49="Catastrófico"),CONCATENATE("R9C",'Mapa final'!$Q$49),"")</f>
        <v/>
      </c>
      <c r="AI44" s="60" t="str">
        <f>IF(AND('Mapa final'!$AA$50="Baja",'Mapa final'!$AC$50="Catastrófico"),CONCATENATE("R9C",'Mapa final'!$Q$50),"")</f>
        <v/>
      </c>
      <c r="AJ44" s="60" t="str">
        <f>IF(AND('Mapa final'!$AA$51="Baja",'Mapa final'!$AC$51="Catastrófico"),CONCATENATE("R9C",'Mapa final'!$Q$51),"")</f>
        <v/>
      </c>
      <c r="AK44" s="60" t="str">
        <f>IF(AND('Mapa final'!$AA$52="Baja",'Mapa final'!$AC$52="Catastrófico"),CONCATENATE("R9C",'Mapa final'!$Q$52),"")</f>
        <v/>
      </c>
      <c r="AL44" s="60" t="str">
        <f>IF(AND('Mapa final'!$AA$53="Baja",'Mapa final'!$AC$53="Catastrófico"),CONCATENATE("R9C",'Mapa final'!$Q$53),"")</f>
        <v/>
      </c>
      <c r="AM44" s="61" t="str">
        <f>IF(AND('Mapa final'!$AA$54="Baja",'Mapa final'!$AC$54="Catastrófico"),CONCATENATE("R9C",'Mapa final'!$Q$54),"")</f>
        <v/>
      </c>
      <c r="AN44" s="1"/>
      <c r="AO44" s="202"/>
      <c r="AP44" s="120"/>
      <c r="AQ44" s="120"/>
      <c r="AR44" s="120"/>
      <c r="AS44" s="120"/>
      <c r="AT44" s="203"/>
      <c r="AU44" s="1"/>
      <c r="AV44" s="1"/>
      <c r="AW44" s="1"/>
      <c r="AX44" s="1"/>
      <c r="AY44" s="1"/>
      <c r="AZ44" s="1"/>
      <c r="BA44" s="1"/>
      <c r="BB44" s="1"/>
      <c r="BC44" s="1"/>
      <c r="BD44" s="1"/>
      <c r="BE44" s="1"/>
      <c r="BF44" s="1"/>
      <c r="BG44" s="1"/>
      <c r="BH44" s="1"/>
      <c r="BI44" s="1"/>
    </row>
    <row r="45" spans="1:61" ht="15.75" customHeight="1">
      <c r="A45" s="1"/>
      <c r="B45" s="219"/>
      <c r="C45" s="120"/>
      <c r="D45" s="121"/>
      <c r="E45" s="188"/>
      <c r="F45" s="212"/>
      <c r="G45" s="212"/>
      <c r="H45" s="212"/>
      <c r="I45" s="212"/>
      <c r="J45" s="83" t="str">
        <f>IF(AND('Mapa final'!$AA$55="Baja",'Mapa final'!$AC$55="Leve"),CONCATENATE("R10C",'Mapa final'!$Q$55),"")</f>
        <v/>
      </c>
      <c r="K45" s="84" t="str">
        <f>IF(AND('Mapa final'!$AA$56="Baja",'Mapa final'!$AC$56="Leve"),CONCATENATE("R10C",'Mapa final'!$Q$56),"")</f>
        <v/>
      </c>
      <c r="L45" s="84" t="str">
        <f>IF(AND('Mapa final'!$AA$57="Baja",'Mapa final'!$AC$57="Leve"),CONCATENATE("R10C",'Mapa final'!$Q$57),"")</f>
        <v/>
      </c>
      <c r="M45" s="84" t="str">
        <f>IF(AND('Mapa final'!$AA$58="Baja",'Mapa final'!$AC$58="Leve"),CONCATENATE("R10C",'Mapa final'!$Q$58),"")</f>
        <v/>
      </c>
      <c r="N45" s="84" t="str">
        <f>IF(AND('Mapa final'!$AA$59="Baja",'Mapa final'!$AC$59="Leve"),CONCATENATE("R10C",'Mapa final'!$Q$59),"")</f>
        <v/>
      </c>
      <c r="O45" s="85" t="str">
        <f>IF(AND('Mapa final'!$AA$60="Baja",'Mapa final'!$AC$60="Leve"),CONCATENATE("R10C",'Mapa final'!$Q$60),"")</f>
        <v/>
      </c>
      <c r="P45" s="71" t="str">
        <f>IF(AND('Mapa final'!$AA$55="Baja",'Mapa final'!$AC$55="Menor"),CONCATENATE("R10C",'Mapa final'!$Q$55),"")</f>
        <v/>
      </c>
      <c r="Q45" s="72" t="str">
        <f>IF(AND('Mapa final'!$AA$56="Baja",'Mapa final'!$AC$56="Menor"),CONCATENATE("R10C",'Mapa final'!$Q$56),"")</f>
        <v/>
      </c>
      <c r="R45" s="72" t="str">
        <f>IF(AND('Mapa final'!$AA$57="Baja",'Mapa final'!$AC$57="Menor"),CONCATENATE("R10C",'Mapa final'!$Q$57),"")</f>
        <v/>
      </c>
      <c r="S45" s="72" t="str">
        <f>IF(AND('Mapa final'!$AA$58="Baja",'Mapa final'!$AC$58="Menor"),CONCATENATE("R10C",'Mapa final'!$Q$58),"")</f>
        <v/>
      </c>
      <c r="T45" s="72" t="str">
        <f>IF(AND('Mapa final'!$AA$59="Baja",'Mapa final'!$AC$59="Menor"),CONCATENATE("R10C",'Mapa final'!$Q$59),"")</f>
        <v/>
      </c>
      <c r="U45" s="73" t="str">
        <f>IF(AND('Mapa final'!$AA$60="Baja",'Mapa final'!$AC$60="Menor"),CONCATENATE("R10C",'Mapa final'!$Q$60),"")</f>
        <v/>
      </c>
      <c r="V45" s="74" t="str">
        <f>IF(AND('Mapa final'!$AA$55="Baja",'Mapa final'!$AC$55="Moderado"),CONCATENATE("R10C",'Mapa final'!$Q$55),"")</f>
        <v/>
      </c>
      <c r="W45" s="75" t="str">
        <f>IF(AND('Mapa final'!$AA$56="Baja",'Mapa final'!$AC$56="Moderado"),CONCATENATE("R10C",'Mapa final'!$Q$56),"")</f>
        <v/>
      </c>
      <c r="X45" s="75" t="str">
        <f>IF(AND('Mapa final'!$AA$57="Baja",'Mapa final'!$AC$57="Moderado"),CONCATENATE("R10C",'Mapa final'!$Q$57),"")</f>
        <v/>
      </c>
      <c r="Y45" s="75" t="str">
        <f>IF(AND('Mapa final'!$AA$58="Baja",'Mapa final'!$AC$58="Moderado"),CONCATENATE("R10C",'Mapa final'!$Q$58),"")</f>
        <v/>
      </c>
      <c r="Z45" s="75" t="str">
        <f>IF(AND('Mapa final'!$AA$59="Baja",'Mapa final'!$AC$59="Moderado"),CONCATENATE("R10C",'Mapa final'!$Q$59),"")</f>
        <v/>
      </c>
      <c r="AA45" s="76" t="str">
        <f>IF(AND('Mapa final'!$AA$60="Baja",'Mapa final'!$AC$60="Moderado"),CONCATENATE("R10C",'Mapa final'!$Q$60),"")</f>
        <v/>
      </c>
      <c r="AB45" s="62" t="str">
        <f>IF(AND('Mapa final'!$AA$55="Baja",'Mapa final'!$AC$55="Mayor"),CONCATENATE("R10C",'Mapa final'!$Q$55),"")</f>
        <v/>
      </c>
      <c r="AC45" s="63" t="str">
        <f>IF(AND('Mapa final'!$AA$56="Baja",'Mapa final'!$AC$56="Mayor"),CONCATENATE("R10C",'Mapa final'!$Q$56),"")</f>
        <v/>
      </c>
      <c r="AD45" s="63" t="str">
        <f>IF(AND('Mapa final'!$AA$57="Baja",'Mapa final'!$AC$57="Mayor"),CONCATENATE("R10C",'Mapa final'!$Q$57),"")</f>
        <v/>
      </c>
      <c r="AE45" s="63" t="str">
        <f>IF(AND('Mapa final'!$AA$58="Baja",'Mapa final'!$AC$58="Mayor"),CONCATENATE("R10C",'Mapa final'!$Q$58),"")</f>
        <v/>
      </c>
      <c r="AF45" s="63" t="str">
        <f>IF(AND('Mapa final'!$AA$59="Baja",'Mapa final'!$AC$59="Mayor"),CONCATENATE("R10C",'Mapa final'!$Q$59),"")</f>
        <v/>
      </c>
      <c r="AG45" s="64" t="str">
        <f>IF(AND('Mapa final'!$AA$60="Baja",'Mapa final'!$AC$60="Mayor"),CONCATENATE("R10C",'Mapa final'!$Q$60),"")</f>
        <v/>
      </c>
      <c r="AH45" s="65" t="str">
        <f>IF(AND('Mapa final'!$AA$55="Baja",'Mapa final'!$AC$55="Catastrófico"),CONCATENATE("R10C",'Mapa final'!$Q$55),"")</f>
        <v/>
      </c>
      <c r="AI45" s="66" t="str">
        <f>IF(AND('Mapa final'!$AA$56="Baja",'Mapa final'!$AC$56="Catastrófico"),CONCATENATE("R10C",'Mapa final'!$Q$56),"")</f>
        <v/>
      </c>
      <c r="AJ45" s="66" t="str">
        <f>IF(AND('Mapa final'!$AA$57="Baja",'Mapa final'!$AC$57="Catastrófico"),CONCATENATE("R10C",'Mapa final'!$Q$57),"")</f>
        <v/>
      </c>
      <c r="AK45" s="66" t="str">
        <f>IF(AND('Mapa final'!$AA$58="Baja",'Mapa final'!$AC$58="Catastrófico"),CONCATENATE("R10C",'Mapa final'!$Q$58),"")</f>
        <v/>
      </c>
      <c r="AL45" s="66" t="str">
        <f>IF(AND('Mapa final'!$AA$59="Baja",'Mapa final'!$AC$59="Catastrófico"),CONCATENATE("R10C",'Mapa final'!$Q$59),"")</f>
        <v/>
      </c>
      <c r="AM45" s="67" t="str">
        <f>IF(AND('Mapa final'!$AA$60="Baja",'Mapa final'!$AC$60="Catastrófico"),CONCATENATE("R10C",'Mapa final'!$Q$60),"")</f>
        <v/>
      </c>
      <c r="AN45" s="1"/>
      <c r="AO45" s="204"/>
      <c r="AP45" s="205"/>
      <c r="AQ45" s="205"/>
      <c r="AR45" s="205"/>
      <c r="AS45" s="205"/>
      <c r="AT45" s="206"/>
    </row>
    <row r="46" spans="1:61" ht="46.5" customHeight="1">
      <c r="A46" s="1"/>
      <c r="B46" s="219"/>
      <c r="C46" s="120"/>
      <c r="D46" s="121"/>
      <c r="E46" s="227" t="s">
        <v>183</v>
      </c>
      <c r="F46" s="211"/>
      <c r="G46" s="211"/>
      <c r="H46" s="211"/>
      <c r="I46" s="193"/>
      <c r="J46" s="77" t="str">
        <f ca="1">IF(AND('Mapa final'!$AA$7="Muy Baja",'Mapa final'!$AC$7="Leve"),CONCATENATE("R1C",'Mapa final'!$Q$7),"")</f>
        <v/>
      </c>
      <c r="K46" s="78" t="str">
        <f ca="1">IF(AND('Mapa final'!$AA$8="Muy Baja",'Mapa final'!$AC$8="Leve"),CONCATENATE("R1C",'Mapa final'!$Q$8),"")</f>
        <v/>
      </c>
      <c r="L46" s="78" t="str">
        <f ca="1">IF(AND('Mapa final'!$AA$9="Muy Baja",'Mapa final'!$AC$9="Leve"),CONCATENATE("R1C",'Mapa final'!$Q$9),"")</f>
        <v/>
      </c>
      <c r="M46" s="78" t="str">
        <f ca="1">IF(AND('Mapa final'!$AA$10="Muy Baja",'Mapa final'!$AC$10="Leve"),CONCATENATE("R1C",'Mapa final'!$Q$10),"")</f>
        <v/>
      </c>
      <c r="N46" s="78" t="e">
        <f>IF(AND('Mapa final'!#REF!="Muy Baja",'Mapa final'!#REF!="Leve"),CONCATENATE("R1C",'Mapa final'!#REF!),"")</f>
        <v>#REF!</v>
      </c>
      <c r="O46" s="79" t="e">
        <f>IF(AND('Mapa final'!#REF!="Muy Baja",'Mapa final'!#REF!="Leve"),CONCATENATE("R1C",'Mapa final'!#REF!),"")</f>
        <v>#REF!</v>
      </c>
      <c r="P46" s="77" t="str">
        <f ca="1">IF(AND('Mapa final'!$AA$7="Muy Baja",'Mapa final'!$AC$7="Menor"),CONCATENATE("R1C",'Mapa final'!$Q$7),"")</f>
        <v/>
      </c>
      <c r="Q46" s="78" t="str">
        <f ca="1">IF(AND('Mapa final'!$AA$8="Muy Baja",'Mapa final'!$AC$8="Menor"),CONCATENATE("R1C",'Mapa final'!$Q$8),"")</f>
        <v/>
      </c>
      <c r="R46" s="78" t="str">
        <f ca="1">IF(AND('Mapa final'!$AA$9="Muy Baja",'Mapa final'!$AC$9="Menor"),CONCATENATE("R1C",'Mapa final'!$Q$9),"")</f>
        <v/>
      </c>
      <c r="S46" s="78" t="str">
        <f ca="1">IF(AND('Mapa final'!$AA$10="Muy Baja",'Mapa final'!$AC$10="Menor"),CONCATENATE("R1C",'Mapa final'!$Q$10),"")</f>
        <v/>
      </c>
      <c r="T46" s="78" t="e">
        <f>IF(AND('Mapa final'!#REF!="Muy Baja",'Mapa final'!#REF!="Menor"),CONCATENATE("R1C",'Mapa final'!#REF!),"")</f>
        <v>#REF!</v>
      </c>
      <c r="U46" s="79" t="e">
        <f>IF(AND('Mapa final'!#REF!="Muy Baja",'Mapa final'!#REF!="Menor"),CONCATENATE("R1C",'Mapa final'!#REF!),"")</f>
        <v>#REF!</v>
      </c>
      <c r="V46" s="68" t="str">
        <f ca="1">IF(AND('Mapa final'!$AA$7="Muy Baja",'Mapa final'!$AC$7="Moderado"),CONCATENATE("R1C",'Mapa final'!$Q$7),"")</f>
        <v/>
      </c>
      <c r="W46" s="86" t="str">
        <f ca="1">IF(AND('Mapa final'!$AA$8="Muy Baja",'Mapa final'!$AC$8="Moderado"),CONCATENATE("R1C",'Mapa final'!$Q$8),"")</f>
        <v/>
      </c>
      <c r="X46" s="69" t="str">
        <f ca="1">IF(AND('Mapa final'!$AA$9="Muy Baja",'Mapa final'!$AC$9="Moderado"),CONCATENATE("R1C",'Mapa final'!$Q$9),"")</f>
        <v/>
      </c>
      <c r="Y46" s="69" t="str">
        <f ca="1">IF(AND('Mapa final'!$AA$10="Muy Baja",'Mapa final'!$AC$10="Moderado"),CONCATENATE("R1C",'Mapa final'!$Q$10),"")</f>
        <v/>
      </c>
      <c r="Z46" s="69" t="e">
        <f>IF(AND('Mapa final'!#REF!="Muy Baja",'Mapa final'!#REF!="Moderado"),CONCATENATE("R1C",'Mapa final'!#REF!),"")</f>
        <v>#REF!</v>
      </c>
      <c r="AA46" s="70" t="e">
        <f>IF(AND('Mapa final'!#REF!="Muy Baja",'Mapa final'!#REF!="Moderado"),CONCATENATE("R1C",'Mapa final'!#REF!),"")</f>
        <v>#REF!</v>
      </c>
      <c r="AB46" s="50" t="str">
        <f ca="1">IF(AND('Mapa final'!$AA$7="Muy Baja",'Mapa final'!$AC$7="Mayor"),CONCATENATE("R1C",'Mapa final'!$Q$7),"")</f>
        <v/>
      </c>
      <c r="AC46" s="51" t="str">
        <f ca="1">IF(AND('Mapa final'!$AA$8="Muy Baja",'Mapa final'!$AC$8="Mayor"),CONCATENATE("R1C",'Mapa final'!$Q$8),"")</f>
        <v/>
      </c>
      <c r="AD46" s="51" t="str">
        <f ca="1">IF(AND('Mapa final'!$AA$9="Muy Baja",'Mapa final'!$AC$9="Mayor"),CONCATENATE("R1C",'Mapa final'!$Q$9),"")</f>
        <v>R1C3</v>
      </c>
      <c r="AE46" s="51" t="str">
        <f ca="1">IF(AND('Mapa final'!$AA$10="Muy Baja",'Mapa final'!$AC$10="Mayor"),CONCATENATE("R1C",'Mapa final'!$Q$10),"")</f>
        <v>R1C4</v>
      </c>
      <c r="AF46" s="51" t="e">
        <f>IF(AND('Mapa final'!#REF!="Muy Baja",'Mapa final'!#REF!="Mayor"),CONCATENATE("R1C",'Mapa final'!#REF!),"")</f>
        <v>#REF!</v>
      </c>
      <c r="AG46" s="52" t="e">
        <f>IF(AND('Mapa final'!#REF!="Muy Baja",'Mapa final'!#REF!="Mayor"),CONCATENATE("R1C",'Mapa final'!#REF!),"")</f>
        <v>#REF!</v>
      </c>
      <c r="AH46" s="53" t="str">
        <f ca="1">IF(AND('Mapa final'!$AA$7="Muy Baja",'Mapa final'!$AC$7="Catastrófico"),CONCATENATE("R1C",'Mapa final'!$Q$7),"")</f>
        <v/>
      </c>
      <c r="AI46" s="54" t="str">
        <f ca="1">IF(AND('Mapa final'!$AA$8="Muy Baja",'Mapa final'!$AC$8="Catastrófico"),CONCATENATE("R1C",'Mapa final'!$Q$8),"")</f>
        <v/>
      </c>
      <c r="AJ46" s="54" t="str">
        <f ca="1">IF(AND('Mapa final'!$AA$9="Muy Baja",'Mapa final'!$AC$9="Catastrófico"),CONCATENATE("R1C",'Mapa final'!$Q$9),"")</f>
        <v/>
      </c>
      <c r="AK46" s="54" t="str">
        <f ca="1">IF(AND('Mapa final'!$AA$10="Muy Baja",'Mapa final'!$AC$10="Catastrófico"),CONCATENATE("R1C",'Mapa final'!$Q$10),"")</f>
        <v/>
      </c>
      <c r="AL46" s="54" t="e">
        <f>IF(AND('Mapa final'!#REF!="Muy Baja",'Mapa final'!#REF!="Catastrófico"),CONCATENATE("R1C",'Mapa final'!#REF!),"")</f>
        <v>#REF!</v>
      </c>
      <c r="AM46" s="55" t="e">
        <f>IF(AND('Mapa final'!#REF!="Muy Baja",'Mapa final'!#REF!="Catastrófico"),CONCATENATE("R1C",'Mapa final'!#REF!),"")</f>
        <v>#REF!</v>
      </c>
      <c r="AN46" s="1"/>
      <c r="AO46" s="1"/>
      <c r="AP46" s="1"/>
      <c r="AQ46" s="1"/>
      <c r="AR46" s="1"/>
      <c r="AS46" s="1"/>
      <c r="AT46" s="1"/>
      <c r="AU46" s="1"/>
      <c r="AV46" s="1"/>
      <c r="AW46" s="1"/>
      <c r="AX46" s="1"/>
      <c r="AY46" s="1"/>
      <c r="AZ46" s="1"/>
      <c r="BA46" s="1"/>
      <c r="BB46" s="1"/>
      <c r="BC46" s="1"/>
      <c r="BD46" s="1"/>
      <c r="BE46" s="1"/>
      <c r="BF46" s="1"/>
      <c r="BG46" s="1"/>
      <c r="BH46" s="1"/>
      <c r="BI46" s="1"/>
    </row>
    <row r="47" spans="1:61" ht="46.5" customHeight="1">
      <c r="A47" s="1"/>
      <c r="B47" s="219"/>
      <c r="C47" s="120"/>
      <c r="D47" s="121"/>
      <c r="E47" s="132"/>
      <c r="F47" s="120"/>
      <c r="G47" s="120"/>
      <c r="H47" s="120"/>
      <c r="I47" s="121"/>
      <c r="J47" s="80" t="str">
        <f ca="1">IF(AND('Mapa final'!$AA$11="Muy Baja",'Mapa final'!$AC$11="Leve"),CONCATENATE("R2C",'Mapa final'!$Q$11),"")</f>
        <v/>
      </c>
      <c r="K47" s="81" t="e">
        <f>IF(AND('Mapa final'!#REF!="Muy Baja",'Mapa final'!#REF!="Leve"),CONCATENATE("R2C",'Mapa final'!#REF!),"")</f>
        <v>#REF!</v>
      </c>
      <c r="L47" s="81" t="str">
        <f>IF(AND('Mapa final'!$AA$12="Muy Baja",'Mapa final'!$AC$12="Leve"),CONCATENATE("R2C",'Mapa final'!$Q$12),"")</f>
        <v/>
      </c>
      <c r="M47" s="81" t="e">
        <f>IF(AND('Mapa final'!#REF!="Muy Baja",'Mapa final'!#REF!="Leve"),CONCATENATE("R2C",'Mapa final'!#REF!),"")</f>
        <v>#REF!</v>
      </c>
      <c r="N47" s="81" t="e">
        <f>IF(AND('Mapa final'!#REF!="Muy Baja",'Mapa final'!#REF!="Leve"),CONCATENATE("R2C",'Mapa final'!#REF!),"")</f>
        <v>#REF!</v>
      </c>
      <c r="O47" s="82" t="e">
        <f>IF(AND('Mapa final'!#REF!="Muy Baja",'Mapa final'!#REF!="Leve"),CONCATENATE("R2C",'Mapa final'!#REF!),"")</f>
        <v>#REF!</v>
      </c>
      <c r="P47" s="80" t="str">
        <f ca="1">IF(AND('Mapa final'!$AA$11="Muy Baja",'Mapa final'!$AC$11="Menor"),CONCATENATE("R2C",'Mapa final'!$Q$11),"")</f>
        <v/>
      </c>
      <c r="Q47" s="81" t="e">
        <f>IF(AND('Mapa final'!#REF!="Muy Baja",'Mapa final'!#REF!="Menor"),CONCATENATE("R2C",'Mapa final'!#REF!),"")</f>
        <v>#REF!</v>
      </c>
      <c r="R47" s="81" t="str">
        <f>IF(AND('Mapa final'!$AA$12="Muy Baja",'Mapa final'!$AC$12="Menor"),CONCATENATE("R2C",'Mapa final'!$Q$12),"")</f>
        <v/>
      </c>
      <c r="S47" s="81" t="e">
        <f>IF(AND('Mapa final'!#REF!="Muy Baja",'Mapa final'!#REF!="Menor"),CONCATENATE("R2C",'Mapa final'!#REF!),"")</f>
        <v>#REF!</v>
      </c>
      <c r="T47" s="81" t="e">
        <f>IF(AND('Mapa final'!#REF!="Muy Baja",'Mapa final'!#REF!="Menor"),CONCATENATE("R2C",'Mapa final'!#REF!),"")</f>
        <v>#REF!</v>
      </c>
      <c r="U47" s="82" t="e">
        <f>IF(AND('Mapa final'!#REF!="Muy Baja",'Mapa final'!#REF!="Menor"),CONCATENATE("R2C",'Mapa final'!#REF!),"")</f>
        <v>#REF!</v>
      </c>
      <c r="V47" s="71" t="str">
        <f ca="1">IF(AND('Mapa final'!$AA$11="Muy Baja",'Mapa final'!$AC$11="Moderado"),CONCATENATE("R2C",'Mapa final'!$Q$11),"")</f>
        <v/>
      </c>
      <c r="W47" s="72" t="e">
        <f>IF(AND('Mapa final'!#REF!="Muy Baja",'Mapa final'!#REF!="Moderado"),CONCATENATE("R2C",'Mapa final'!#REF!),"")</f>
        <v>#REF!</v>
      </c>
      <c r="X47" s="72" t="str">
        <f>IF(AND('Mapa final'!$AA$12="Muy Baja",'Mapa final'!$AC$12="Moderado"),CONCATENATE("R2C",'Mapa final'!$Q$12),"")</f>
        <v/>
      </c>
      <c r="Y47" s="72" t="e">
        <f>IF(AND('Mapa final'!#REF!="Muy Baja",'Mapa final'!#REF!="Moderado"),CONCATENATE("R2C",'Mapa final'!#REF!),"")</f>
        <v>#REF!</v>
      </c>
      <c r="Z47" s="72" t="e">
        <f>IF(AND('Mapa final'!#REF!="Muy Baja",'Mapa final'!#REF!="Moderado"),CONCATENATE("R2C",'Mapa final'!#REF!),"")</f>
        <v>#REF!</v>
      </c>
      <c r="AA47" s="73" t="e">
        <f>IF(AND('Mapa final'!#REF!="Muy Baja",'Mapa final'!#REF!="Moderado"),CONCATENATE("R2C",'Mapa final'!#REF!),"")</f>
        <v>#REF!</v>
      </c>
      <c r="AB47" s="56" t="str">
        <f ca="1">IF(AND('Mapa final'!$AA$11="Muy Baja",'Mapa final'!$AC$11="Mayor"),CONCATENATE("R2C",'Mapa final'!$Q$11),"")</f>
        <v/>
      </c>
      <c r="AC47" s="57" t="e">
        <f>IF(AND('Mapa final'!#REF!="Muy Baja",'Mapa final'!#REF!="Mayor"),CONCATENATE("R2C",'Mapa final'!#REF!),"")</f>
        <v>#REF!</v>
      </c>
      <c r="AD47" s="57" t="str">
        <f>IF(AND('Mapa final'!$AA$12="Muy Baja",'Mapa final'!$AC$12="Mayor"),CONCATENATE("R2C",'Mapa final'!$Q$12),"")</f>
        <v/>
      </c>
      <c r="AE47" s="57" t="e">
        <f>IF(AND('Mapa final'!#REF!="Muy Baja",'Mapa final'!#REF!="Mayor"),CONCATENATE("R2C",'Mapa final'!#REF!),"")</f>
        <v>#REF!</v>
      </c>
      <c r="AF47" s="57" t="e">
        <f>IF(AND('Mapa final'!#REF!="Muy Baja",'Mapa final'!#REF!="Mayor"),CONCATENATE("R2C",'Mapa final'!#REF!),"")</f>
        <v>#REF!</v>
      </c>
      <c r="AG47" s="58" t="e">
        <f>IF(AND('Mapa final'!#REF!="Muy Baja",'Mapa final'!#REF!="Mayor"),CONCATENATE("R2C",'Mapa final'!#REF!),"")</f>
        <v>#REF!</v>
      </c>
      <c r="AH47" s="59" t="str">
        <f ca="1">IF(AND('Mapa final'!$AA$11="Muy Baja",'Mapa final'!$AC$11="Catastrófico"),CONCATENATE("R2C",'Mapa final'!$Q$11),"")</f>
        <v/>
      </c>
      <c r="AI47" s="60" t="e">
        <f>IF(AND('Mapa final'!#REF!="Muy Baja",'Mapa final'!#REF!="Catastrófico"),CONCATENATE("R2C",'Mapa final'!#REF!),"")</f>
        <v>#REF!</v>
      </c>
      <c r="AJ47" s="60" t="str">
        <f>IF(AND('Mapa final'!$AA$12="Muy Baja",'Mapa final'!$AC$12="Catastrófico"),CONCATENATE("R2C",'Mapa final'!$Q$12),"")</f>
        <v/>
      </c>
      <c r="AK47" s="60" t="e">
        <f>IF(AND('Mapa final'!#REF!="Muy Baja",'Mapa final'!#REF!="Catastrófico"),CONCATENATE("R2C",'Mapa final'!#REF!),"")</f>
        <v>#REF!</v>
      </c>
      <c r="AL47" s="60" t="e">
        <f>IF(AND('Mapa final'!#REF!="Muy Baja",'Mapa final'!#REF!="Catastrófico"),CONCATENATE("R2C",'Mapa final'!#REF!),"")</f>
        <v>#REF!</v>
      </c>
      <c r="AM47" s="61" t="e">
        <f>IF(AND('Mapa final'!#REF!="Muy Baja",'Mapa final'!#REF!="Catastrófico"),CONCATENATE("R2C",'Mapa final'!#REF!),"")</f>
        <v>#REF!</v>
      </c>
      <c r="AN47" s="1"/>
      <c r="AO47" s="1"/>
      <c r="AP47" s="1"/>
      <c r="AQ47" s="1"/>
      <c r="AR47" s="1"/>
      <c r="AS47" s="1"/>
      <c r="AT47" s="1"/>
      <c r="AU47" s="1"/>
      <c r="AV47" s="1"/>
      <c r="AW47" s="1"/>
      <c r="AX47" s="1"/>
      <c r="AY47" s="1"/>
      <c r="AZ47" s="1"/>
      <c r="BA47" s="1"/>
      <c r="BB47" s="1"/>
      <c r="BC47" s="1"/>
      <c r="BD47" s="1"/>
      <c r="BE47" s="1"/>
      <c r="BF47" s="1"/>
      <c r="BG47" s="1"/>
      <c r="BH47" s="1"/>
      <c r="BI47" s="1"/>
    </row>
    <row r="48" spans="1:61" ht="15" customHeight="1">
      <c r="A48" s="1"/>
      <c r="B48" s="219"/>
      <c r="C48" s="120"/>
      <c r="D48" s="121"/>
      <c r="E48" s="132"/>
      <c r="F48" s="120"/>
      <c r="G48" s="120"/>
      <c r="H48" s="120"/>
      <c r="I48" s="121"/>
      <c r="J48" s="80" t="str">
        <f>IF(AND('Mapa final'!$AA$13="Muy Baja",'Mapa final'!$AC$13="Leve"),CONCATENATE("R3C",'Mapa final'!$Q$13),"")</f>
        <v/>
      </c>
      <c r="K48" s="81" t="str">
        <f>IF(AND('Mapa final'!$AA$14="Muy Baja",'Mapa final'!$AC$14="Leve"),CONCATENATE("R3C",'Mapa final'!$Q$14),"")</f>
        <v/>
      </c>
      <c r="L48" s="81" t="str">
        <f>IF(AND('Mapa final'!$AA$15="Muy Baja",'Mapa final'!$AC$15="Leve"),CONCATENATE("R3C",'Mapa final'!$Q$15),"")</f>
        <v/>
      </c>
      <c r="M48" s="81" t="str">
        <f>IF(AND('Mapa final'!$AA$16="Muy Baja",'Mapa final'!$AC$16="Leve"),CONCATENATE("R3C",'Mapa final'!$Q$16),"")</f>
        <v/>
      </c>
      <c r="N48" s="81" t="str">
        <f>IF(AND('Mapa final'!$AA$17="Muy Baja",'Mapa final'!$AC$17="Leve"),CONCATENATE("R3C",'Mapa final'!$Q$17),"")</f>
        <v/>
      </c>
      <c r="O48" s="82" t="str">
        <f>IF(AND('Mapa final'!$AA$18="Muy Baja",'Mapa final'!$AC$18="Leve"),CONCATENATE("R3C",'Mapa final'!$Q$18),"")</f>
        <v/>
      </c>
      <c r="P48" s="80" t="str">
        <f>IF(AND('Mapa final'!$AA$13="Muy Baja",'Mapa final'!$AC$13="Menor"),CONCATENATE("R3C",'Mapa final'!$Q$13),"")</f>
        <v/>
      </c>
      <c r="Q48" s="81" t="str">
        <f>IF(AND('Mapa final'!$AA$14="Muy Baja",'Mapa final'!$AC$14="Menor"),CONCATENATE("R3C",'Mapa final'!$Q$14),"")</f>
        <v/>
      </c>
      <c r="R48" s="81" t="str">
        <f>IF(AND('Mapa final'!$AA$15="Muy Baja",'Mapa final'!$AC$15="Menor"),CONCATENATE("R3C",'Mapa final'!$Q$15),"")</f>
        <v/>
      </c>
      <c r="S48" s="81" t="str">
        <f>IF(AND('Mapa final'!$AA$16="Muy Baja",'Mapa final'!$AC$16="Menor"),CONCATENATE("R3C",'Mapa final'!$Q$16),"")</f>
        <v/>
      </c>
      <c r="T48" s="81" t="str">
        <f>IF(AND('Mapa final'!$AA$17="Muy Baja",'Mapa final'!$AC$17="Menor"),CONCATENATE("R3C",'Mapa final'!$Q$17),"")</f>
        <v/>
      </c>
      <c r="U48" s="82" t="str">
        <f>IF(AND('Mapa final'!$AA$18="Muy Baja",'Mapa final'!$AC$18="Menor"),CONCATENATE("R3C",'Mapa final'!$Q$18),"")</f>
        <v/>
      </c>
      <c r="V48" s="71" t="str">
        <f>IF(AND('Mapa final'!$AA$13="Muy Baja",'Mapa final'!$AC$13="Moderado"),CONCATENATE("R3C",'Mapa final'!$Q$13),"")</f>
        <v/>
      </c>
      <c r="W48" s="72" t="str">
        <f>IF(AND('Mapa final'!$AA$14="Muy Baja",'Mapa final'!$AC$14="Moderado"),CONCATENATE("R3C",'Mapa final'!$Q$14),"")</f>
        <v/>
      </c>
      <c r="X48" s="72" t="str">
        <f>IF(AND('Mapa final'!$AA$15="Muy Baja",'Mapa final'!$AC$15="Moderado"),CONCATENATE("R3C",'Mapa final'!$Q$15),"")</f>
        <v/>
      </c>
      <c r="Y48" s="72" t="str">
        <f>IF(AND('Mapa final'!$AA$16="Muy Baja",'Mapa final'!$AC$16="Moderado"),CONCATENATE("R3C",'Mapa final'!$Q$16),"")</f>
        <v/>
      </c>
      <c r="Z48" s="72" t="str">
        <f>IF(AND('Mapa final'!$AA$17="Muy Baja",'Mapa final'!$AC$17="Moderado"),CONCATENATE("R3C",'Mapa final'!$Q$17),"")</f>
        <v/>
      </c>
      <c r="AA48" s="73" t="str">
        <f>IF(AND('Mapa final'!$AA$18="Muy Baja",'Mapa final'!$AC$18="Moderado"),CONCATENATE("R3C",'Mapa final'!$Q$18),"")</f>
        <v/>
      </c>
      <c r="AB48" s="56" t="str">
        <f>IF(AND('Mapa final'!$AA$13="Muy Baja",'Mapa final'!$AC$13="Mayor"),CONCATENATE("R3C",'Mapa final'!$Q$13),"")</f>
        <v/>
      </c>
      <c r="AC48" s="57" t="str">
        <f>IF(AND('Mapa final'!$AA$14="Muy Baja",'Mapa final'!$AC$14="Mayor"),CONCATENATE("R3C",'Mapa final'!$Q$14),"")</f>
        <v/>
      </c>
      <c r="AD48" s="57" t="str">
        <f>IF(AND('Mapa final'!$AA$15="Muy Baja",'Mapa final'!$AC$15="Mayor"),CONCATENATE("R3C",'Mapa final'!$Q$15),"")</f>
        <v/>
      </c>
      <c r="AE48" s="57" t="str">
        <f>IF(AND('Mapa final'!$AA$16="Muy Baja",'Mapa final'!$AC$16="Mayor"),CONCATENATE("R3C",'Mapa final'!$Q$16),"")</f>
        <v/>
      </c>
      <c r="AF48" s="57" t="str">
        <f>IF(AND('Mapa final'!$AA$17="Muy Baja",'Mapa final'!$AC$17="Mayor"),CONCATENATE("R3C",'Mapa final'!$Q$17),"")</f>
        <v/>
      </c>
      <c r="AG48" s="58" t="str">
        <f>IF(AND('Mapa final'!$AA$18="Muy Baja",'Mapa final'!$AC$18="Mayor"),CONCATENATE("R3C",'Mapa final'!$Q$18),"")</f>
        <v/>
      </c>
      <c r="AH48" s="59" t="str">
        <f>IF(AND('Mapa final'!$AA$13="Muy Baja",'Mapa final'!$AC$13="Catastrófico"),CONCATENATE("R3C",'Mapa final'!$Q$13),"")</f>
        <v/>
      </c>
      <c r="AI48" s="60" t="str">
        <f>IF(AND('Mapa final'!$AA$14="Muy Baja",'Mapa final'!$AC$14="Catastrófico"),CONCATENATE("R3C",'Mapa final'!$Q$14),"")</f>
        <v/>
      </c>
      <c r="AJ48" s="60" t="str">
        <f>IF(AND('Mapa final'!$AA$15="Muy Baja",'Mapa final'!$AC$15="Catastrófico"),CONCATENATE("R3C",'Mapa final'!$Q$15),"")</f>
        <v/>
      </c>
      <c r="AK48" s="60" t="str">
        <f>IF(AND('Mapa final'!$AA$16="Muy Baja",'Mapa final'!$AC$16="Catastrófico"),CONCATENATE("R3C",'Mapa final'!$Q$16),"")</f>
        <v/>
      </c>
      <c r="AL48" s="60" t="str">
        <f>IF(AND('Mapa final'!$AA$17="Muy Baja",'Mapa final'!$AC$17="Catastrófico"),CONCATENATE("R3C",'Mapa final'!$Q$17),"")</f>
        <v/>
      </c>
      <c r="AM48" s="61" t="str">
        <f>IF(AND('Mapa final'!$AA$18="Muy Baja",'Mapa final'!$AC$18="Catastrófico"),CONCATENATE("R3C",'Mapa final'!$Q$18),"")</f>
        <v/>
      </c>
      <c r="AN48" s="1"/>
      <c r="AO48" s="1"/>
      <c r="AP48" s="1"/>
      <c r="AQ48" s="1"/>
      <c r="AR48" s="1"/>
      <c r="AS48" s="1"/>
      <c r="AT48" s="1"/>
      <c r="AU48" s="1"/>
      <c r="AV48" s="1"/>
      <c r="AW48" s="1"/>
      <c r="AX48" s="1"/>
      <c r="AY48" s="1"/>
      <c r="AZ48" s="1"/>
      <c r="BA48" s="1"/>
      <c r="BB48" s="1"/>
      <c r="BC48" s="1"/>
      <c r="BD48" s="1"/>
      <c r="BE48" s="1"/>
      <c r="BF48" s="1"/>
      <c r="BG48" s="1"/>
      <c r="BH48" s="1"/>
      <c r="BI48" s="1"/>
    </row>
    <row r="49" spans="1:61" ht="15" customHeight="1">
      <c r="A49" s="1"/>
      <c r="B49" s="219"/>
      <c r="C49" s="120"/>
      <c r="D49" s="121"/>
      <c r="E49" s="132"/>
      <c r="F49" s="120"/>
      <c r="G49" s="120"/>
      <c r="H49" s="120"/>
      <c r="I49" s="121"/>
      <c r="J49" s="80" t="str">
        <f>IF(AND('Mapa final'!$AA$19="Muy Baja",'Mapa final'!$AC$19="Leve"),CONCATENATE("R4C",'Mapa final'!$Q$19),"")</f>
        <v/>
      </c>
      <c r="K49" s="81" t="str">
        <f>IF(AND('Mapa final'!$AA$20="Muy Baja",'Mapa final'!$AC$20="Leve"),CONCATENATE("R4C",'Mapa final'!$Q$20),"")</f>
        <v/>
      </c>
      <c r="L49" s="81" t="str">
        <f>IF(AND('Mapa final'!$AA$21="Muy Baja",'Mapa final'!$AC$21="Leve"),CONCATENATE("R4C",'Mapa final'!$Q$21),"")</f>
        <v/>
      </c>
      <c r="M49" s="81" t="str">
        <f>IF(AND('Mapa final'!$AA$22="Muy Baja",'Mapa final'!$AC$22="Leve"),CONCATENATE("R4C",'Mapa final'!$Q$22),"")</f>
        <v/>
      </c>
      <c r="N49" s="81" t="str">
        <f>IF(AND('Mapa final'!$AA$23="Muy Baja",'Mapa final'!$AC$23="Leve"),CONCATENATE("R4C",'Mapa final'!$Q$23),"")</f>
        <v/>
      </c>
      <c r="O49" s="82" t="str">
        <f>IF(AND('Mapa final'!$AA$24="Muy Baja",'Mapa final'!$AC$24="Leve"),CONCATENATE("R4C",'Mapa final'!$Q$24),"")</f>
        <v/>
      </c>
      <c r="P49" s="80" t="str">
        <f>IF(AND('Mapa final'!$AA$19="Muy Baja",'Mapa final'!$AC$19="Menor"),CONCATENATE("R4C",'Mapa final'!$Q$19),"")</f>
        <v/>
      </c>
      <c r="Q49" s="81" t="str">
        <f>IF(AND('Mapa final'!$AA$20="Muy Baja",'Mapa final'!$AC$20="Menor"),CONCATENATE("R4C",'Mapa final'!$Q$20),"")</f>
        <v/>
      </c>
      <c r="R49" s="81" t="str">
        <f>IF(AND('Mapa final'!$AA$21="Muy Baja",'Mapa final'!$AC$21="Menor"),CONCATENATE("R4C",'Mapa final'!$Q$21),"")</f>
        <v/>
      </c>
      <c r="S49" s="81" t="str">
        <f>IF(AND('Mapa final'!$AA$22="Muy Baja",'Mapa final'!$AC$22="Menor"),CONCATENATE("R4C",'Mapa final'!$Q$22),"")</f>
        <v/>
      </c>
      <c r="T49" s="81" t="str">
        <f>IF(AND('Mapa final'!$AA$23="Muy Baja",'Mapa final'!$AC$23="Menor"),CONCATENATE("R4C",'Mapa final'!$Q$23),"")</f>
        <v/>
      </c>
      <c r="U49" s="82" t="str">
        <f>IF(AND('Mapa final'!$AA$24="Muy Baja",'Mapa final'!$AC$24="Menor"),CONCATENATE("R4C",'Mapa final'!$Q$24),"")</f>
        <v/>
      </c>
      <c r="V49" s="71" t="str">
        <f>IF(AND('Mapa final'!$AA$19="Muy Baja",'Mapa final'!$AC$19="Moderado"),CONCATENATE("R4C",'Mapa final'!$Q$19),"")</f>
        <v/>
      </c>
      <c r="W49" s="72" t="str">
        <f>IF(AND('Mapa final'!$AA$20="Muy Baja",'Mapa final'!$AC$20="Moderado"),CONCATENATE("R4C",'Mapa final'!$Q$20),"")</f>
        <v/>
      </c>
      <c r="X49" s="72" t="str">
        <f>IF(AND('Mapa final'!$AA$21="Muy Baja",'Mapa final'!$AC$21="Moderado"),CONCATENATE("R4C",'Mapa final'!$Q$21),"")</f>
        <v/>
      </c>
      <c r="Y49" s="72" t="str">
        <f>IF(AND('Mapa final'!$AA$22="Muy Baja",'Mapa final'!$AC$22="Moderado"),CONCATENATE("R4C",'Mapa final'!$Q$22),"")</f>
        <v/>
      </c>
      <c r="Z49" s="72" t="str">
        <f>IF(AND('Mapa final'!$AA$23="Muy Baja",'Mapa final'!$AC$23="Moderado"),CONCATENATE("R4C",'Mapa final'!$Q$23),"")</f>
        <v/>
      </c>
      <c r="AA49" s="73" t="str">
        <f>IF(AND('Mapa final'!$AA$24="Muy Baja",'Mapa final'!$AC$24="Moderado"),CONCATENATE("R4C",'Mapa final'!$Q$24),"")</f>
        <v/>
      </c>
      <c r="AB49" s="56" t="str">
        <f>IF(AND('Mapa final'!$AA$19="Muy Baja",'Mapa final'!$AC$19="Mayor"),CONCATENATE("R4C",'Mapa final'!$Q$19),"")</f>
        <v/>
      </c>
      <c r="AC49" s="57" t="str">
        <f>IF(AND('Mapa final'!$AA$20="Muy Baja",'Mapa final'!$AC$20="Mayor"),CONCATENATE("R4C",'Mapa final'!$Q$20),"")</f>
        <v/>
      </c>
      <c r="AD49" s="57" t="str">
        <f>IF(AND('Mapa final'!$AA$21="Muy Baja",'Mapa final'!$AC$21="Mayor"),CONCATENATE("R4C",'Mapa final'!$Q$21),"")</f>
        <v/>
      </c>
      <c r="AE49" s="57" t="str">
        <f>IF(AND('Mapa final'!$AA$22="Muy Baja",'Mapa final'!$AC$22="Mayor"),CONCATENATE("R4C",'Mapa final'!$Q$22),"")</f>
        <v/>
      </c>
      <c r="AF49" s="57" t="str">
        <f>IF(AND('Mapa final'!$AA$23="Muy Baja",'Mapa final'!$AC$23="Mayor"),CONCATENATE("R4C",'Mapa final'!$Q$23),"")</f>
        <v/>
      </c>
      <c r="AG49" s="58" t="str">
        <f>IF(AND('Mapa final'!$AA$24="Muy Baja",'Mapa final'!$AC$24="Mayor"),CONCATENATE("R4C",'Mapa final'!$Q$24),"")</f>
        <v/>
      </c>
      <c r="AH49" s="59" t="str">
        <f>IF(AND('Mapa final'!$AA$19="Muy Baja",'Mapa final'!$AC$19="Catastrófico"),CONCATENATE("R4C",'Mapa final'!$Q$19),"")</f>
        <v/>
      </c>
      <c r="AI49" s="60" t="str">
        <f>IF(AND('Mapa final'!$AA$20="Muy Baja",'Mapa final'!$AC$20="Catastrófico"),CONCATENATE("R4C",'Mapa final'!$Q$20),"")</f>
        <v/>
      </c>
      <c r="AJ49" s="60" t="str">
        <f>IF(AND('Mapa final'!$AA$21="Muy Baja",'Mapa final'!$AC$21="Catastrófico"),CONCATENATE("R4C",'Mapa final'!$Q$21),"")</f>
        <v/>
      </c>
      <c r="AK49" s="60" t="str">
        <f>IF(AND('Mapa final'!$AA$22="Muy Baja",'Mapa final'!$AC$22="Catastrófico"),CONCATENATE("R4C",'Mapa final'!$Q$22),"")</f>
        <v/>
      </c>
      <c r="AL49" s="60" t="str">
        <f>IF(AND('Mapa final'!$AA$23="Muy Baja",'Mapa final'!$AC$23="Catastrófico"),CONCATENATE("R4C",'Mapa final'!$Q$23),"")</f>
        <v/>
      </c>
      <c r="AM49" s="61" t="str">
        <f>IF(AND('Mapa final'!$AA$24="Muy Baja",'Mapa final'!$AC$24="Catastrófico"),CONCATENATE("R4C",'Mapa final'!$Q$24),"")</f>
        <v/>
      </c>
      <c r="AN49" s="1"/>
      <c r="AO49" s="1"/>
      <c r="AP49" s="1"/>
      <c r="AQ49" s="1"/>
      <c r="AR49" s="1"/>
      <c r="AS49" s="1"/>
      <c r="AT49" s="1"/>
      <c r="AU49" s="1"/>
      <c r="AV49" s="1"/>
      <c r="AW49" s="1"/>
      <c r="AX49" s="1"/>
      <c r="AY49" s="1"/>
      <c r="AZ49" s="1"/>
      <c r="BA49" s="1"/>
      <c r="BB49" s="1"/>
      <c r="BC49" s="1"/>
      <c r="BD49" s="1"/>
      <c r="BE49" s="1"/>
      <c r="BF49" s="1"/>
      <c r="BG49" s="1"/>
      <c r="BH49" s="1"/>
      <c r="BI49" s="1"/>
    </row>
    <row r="50" spans="1:61" ht="15" customHeight="1">
      <c r="A50" s="1"/>
      <c r="B50" s="219"/>
      <c r="C50" s="120"/>
      <c r="D50" s="121"/>
      <c r="E50" s="132"/>
      <c r="F50" s="120"/>
      <c r="G50" s="120"/>
      <c r="H50" s="120"/>
      <c r="I50" s="121"/>
      <c r="J50" s="80" t="str">
        <f>IF(AND('Mapa final'!$AA$25="Muy Baja",'Mapa final'!$AC$25="Leve"),CONCATENATE("R5C",'Mapa final'!$Q$25),"")</f>
        <v/>
      </c>
      <c r="K50" s="81" t="str">
        <f>IF(AND('Mapa final'!$AA$26="Muy Baja",'Mapa final'!$AC$26="Leve"),CONCATENATE("R5C",'Mapa final'!$Q$26),"")</f>
        <v/>
      </c>
      <c r="L50" s="81" t="str">
        <f>IF(AND('Mapa final'!$AA$27="Muy Baja",'Mapa final'!$AC$27="Leve"),CONCATENATE("R5C",'Mapa final'!$Q$27),"")</f>
        <v/>
      </c>
      <c r="M50" s="81" t="str">
        <f>IF(AND('Mapa final'!$AA$28="Muy Baja",'Mapa final'!$AC$28="Leve"),CONCATENATE("R5C",'Mapa final'!$Q$28),"")</f>
        <v/>
      </c>
      <c r="N50" s="81" t="str">
        <f>IF(AND('Mapa final'!$AA$29="Muy Baja",'Mapa final'!$AC$29="Leve"),CONCATENATE("R5C",'Mapa final'!$Q$29),"")</f>
        <v/>
      </c>
      <c r="O50" s="82" t="str">
        <f>IF(AND('Mapa final'!$AA$30="Muy Baja",'Mapa final'!$AC$30="Leve"),CONCATENATE("R5C",'Mapa final'!$Q$30),"")</f>
        <v/>
      </c>
      <c r="P50" s="80" t="str">
        <f>IF(AND('Mapa final'!$AA$25="Muy Baja",'Mapa final'!$AC$25="Menor"),CONCATENATE("R5C",'Mapa final'!$Q$25),"")</f>
        <v/>
      </c>
      <c r="Q50" s="81" t="str">
        <f>IF(AND('Mapa final'!$AA$26="Muy Baja",'Mapa final'!$AC$26="Menor"),CONCATENATE("R5C",'Mapa final'!$Q$26),"")</f>
        <v/>
      </c>
      <c r="R50" s="81" t="str">
        <f>IF(AND('Mapa final'!$AA$27="Muy Baja",'Mapa final'!$AC$27="Menor"),CONCATENATE("R5C",'Mapa final'!$Q$27),"")</f>
        <v/>
      </c>
      <c r="S50" s="81" t="str">
        <f>IF(AND('Mapa final'!$AA$28="Muy Baja",'Mapa final'!$AC$28="Menor"),CONCATENATE("R5C",'Mapa final'!$Q$28),"")</f>
        <v/>
      </c>
      <c r="T50" s="81" t="str">
        <f>IF(AND('Mapa final'!$AA$29="Muy Baja",'Mapa final'!$AC$29="Menor"),CONCATENATE("R5C",'Mapa final'!$Q$29),"")</f>
        <v/>
      </c>
      <c r="U50" s="82" t="str">
        <f>IF(AND('Mapa final'!$AA$30="Muy Baja",'Mapa final'!$AC$30="Menor"),CONCATENATE("R5C",'Mapa final'!$Q$30),"")</f>
        <v/>
      </c>
      <c r="V50" s="71" t="str">
        <f>IF(AND('Mapa final'!$AA$25="Muy Baja",'Mapa final'!$AC$25="Moderado"),CONCATENATE("R5C",'Mapa final'!$Q$25),"")</f>
        <v/>
      </c>
      <c r="W50" s="72" t="str">
        <f>IF(AND('Mapa final'!$AA$26="Muy Baja",'Mapa final'!$AC$26="Moderado"),CONCATENATE("R5C",'Mapa final'!$Q$26),"")</f>
        <v/>
      </c>
      <c r="X50" s="72" t="str">
        <f>IF(AND('Mapa final'!$AA$27="Muy Baja",'Mapa final'!$AC$27="Moderado"),CONCATENATE("R5C",'Mapa final'!$Q$27),"")</f>
        <v/>
      </c>
      <c r="Y50" s="72" t="str">
        <f>IF(AND('Mapa final'!$AA$28="Muy Baja",'Mapa final'!$AC$28="Moderado"),CONCATENATE("R5C",'Mapa final'!$Q$28),"")</f>
        <v/>
      </c>
      <c r="Z50" s="72" t="str">
        <f>IF(AND('Mapa final'!$AA$29="Muy Baja",'Mapa final'!$AC$29="Moderado"),CONCATENATE("R5C",'Mapa final'!$Q$29),"")</f>
        <v/>
      </c>
      <c r="AA50" s="73" t="str">
        <f>IF(AND('Mapa final'!$AA$30="Muy Baja",'Mapa final'!$AC$30="Moderado"),CONCATENATE("R5C",'Mapa final'!$Q$30),"")</f>
        <v/>
      </c>
      <c r="AB50" s="56" t="str">
        <f>IF(AND('Mapa final'!$AA$25="Muy Baja",'Mapa final'!$AC$25="Mayor"),CONCATENATE("R5C",'Mapa final'!$Q$25),"")</f>
        <v/>
      </c>
      <c r="AC50" s="57" t="str">
        <f>IF(AND('Mapa final'!$AA$26="Muy Baja",'Mapa final'!$AC$26="Mayor"),CONCATENATE("R5C",'Mapa final'!$Q$26),"")</f>
        <v/>
      </c>
      <c r="AD50" s="57" t="str">
        <f>IF(AND('Mapa final'!$AA$27="Muy Baja",'Mapa final'!$AC$27="Mayor"),CONCATENATE("R5C",'Mapa final'!$Q$27),"")</f>
        <v/>
      </c>
      <c r="AE50" s="57" t="str">
        <f>IF(AND('Mapa final'!$AA$28="Muy Baja",'Mapa final'!$AC$28="Mayor"),CONCATENATE("R5C",'Mapa final'!$Q$28),"")</f>
        <v/>
      </c>
      <c r="AF50" s="57" t="str">
        <f>IF(AND('Mapa final'!$AA$29="Muy Baja",'Mapa final'!$AC$29="Mayor"),CONCATENATE("R5C",'Mapa final'!$Q$29),"")</f>
        <v/>
      </c>
      <c r="AG50" s="58" t="str">
        <f>IF(AND('Mapa final'!$AA$30="Muy Baja",'Mapa final'!$AC$30="Mayor"),CONCATENATE("R5C",'Mapa final'!$Q$30),"")</f>
        <v/>
      </c>
      <c r="AH50" s="59" t="str">
        <f>IF(AND('Mapa final'!$AA$25="Muy Baja",'Mapa final'!$AC$25="Catastrófico"),CONCATENATE("R5C",'Mapa final'!$Q$25),"")</f>
        <v/>
      </c>
      <c r="AI50" s="60" t="str">
        <f>IF(AND('Mapa final'!$AA$26="Muy Baja",'Mapa final'!$AC$26="Catastrófico"),CONCATENATE("R5C",'Mapa final'!$Q$26),"")</f>
        <v/>
      </c>
      <c r="AJ50" s="60" t="str">
        <f>IF(AND('Mapa final'!$AA$27="Muy Baja",'Mapa final'!$AC$27="Catastrófico"),CONCATENATE("R5C",'Mapa final'!$Q$27),"")</f>
        <v/>
      </c>
      <c r="AK50" s="60" t="str">
        <f>IF(AND('Mapa final'!$AA$28="Muy Baja",'Mapa final'!$AC$28="Catastrófico"),CONCATENATE("R5C",'Mapa final'!$Q$28),"")</f>
        <v/>
      </c>
      <c r="AL50" s="60" t="str">
        <f>IF(AND('Mapa final'!$AA$29="Muy Baja",'Mapa final'!$AC$29="Catastrófico"),CONCATENATE("R5C",'Mapa final'!$Q$29),"")</f>
        <v/>
      </c>
      <c r="AM50" s="61" t="str">
        <f>IF(AND('Mapa final'!$AA$30="Muy Baja",'Mapa final'!$AC$30="Catastrófico"),CONCATENATE("R5C",'Mapa final'!$Q$30),"")</f>
        <v/>
      </c>
      <c r="AN50" s="1"/>
      <c r="AO50" s="1"/>
      <c r="AP50" s="1"/>
      <c r="AQ50" s="1"/>
      <c r="AR50" s="1"/>
      <c r="AS50" s="1"/>
      <c r="AT50" s="1"/>
      <c r="AU50" s="1"/>
      <c r="AV50" s="1"/>
      <c r="AW50" s="1"/>
      <c r="AX50" s="1"/>
      <c r="AY50" s="1"/>
      <c r="AZ50" s="1"/>
      <c r="BA50" s="1"/>
      <c r="BB50" s="1"/>
      <c r="BC50" s="1"/>
      <c r="BD50" s="1"/>
      <c r="BE50" s="1"/>
      <c r="BF50" s="1"/>
      <c r="BG50" s="1"/>
      <c r="BH50" s="1"/>
      <c r="BI50" s="1"/>
    </row>
    <row r="51" spans="1:61" ht="15" customHeight="1">
      <c r="A51" s="1"/>
      <c r="B51" s="219"/>
      <c r="C51" s="120"/>
      <c r="D51" s="121"/>
      <c r="E51" s="132"/>
      <c r="F51" s="120"/>
      <c r="G51" s="120"/>
      <c r="H51" s="120"/>
      <c r="I51" s="121"/>
      <c r="J51" s="80" t="str">
        <f>IF(AND('Mapa final'!$AA$31="Muy Baja",'Mapa final'!$AC$31="Leve"),CONCATENATE("R6C",'Mapa final'!$Q$31),"")</f>
        <v/>
      </c>
      <c r="K51" s="81" t="str">
        <f>IF(AND('Mapa final'!$AA$32="Muy Baja",'Mapa final'!$AC$32="Leve"),CONCATENATE("R6C",'Mapa final'!$Q$32),"")</f>
        <v/>
      </c>
      <c r="L51" s="81" t="str">
        <f>IF(AND('Mapa final'!$AA$33="Muy Baja",'Mapa final'!$AC$33="Leve"),CONCATENATE("R6C",'Mapa final'!$Q$33),"")</f>
        <v/>
      </c>
      <c r="M51" s="81" t="str">
        <f>IF(AND('Mapa final'!$AA$34="Muy Baja",'Mapa final'!$AC$34="Leve"),CONCATENATE("R6C",'Mapa final'!$Q$34),"")</f>
        <v/>
      </c>
      <c r="N51" s="81" t="str">
        <f>IF(AND('Mapa final'!$AA$35="Muy Baja",'Mapa final'!$AC$35="Leve"),CONCATENATE("R6C",'Mapa final'!$Q$35),"")</f>
        <v/>
      </c>
      <c r="O51" s="82" t="str">
        <f>IF(AND('Mapa final'!$AA$36="Muy Baja",'Mapa final'!$AC$36="Leve"),CONCATENATE("R6C",'Mapa final'!$Q$36),"")</f>
        <v/>
      </c>
      <c r="P51" s="80" t="str">
        <f>IF(AND('Mapa final'!$AA$31="Muy Baja",'Mapa final'!$AC$31="Menor"),CONCATENATE("R6C",'Mapa final'!$Q$31),"")</f>
        <v/>
      </c>
      <c r="Q51" s="81" t="str">
        <f>IF(AND('Mapa final'!$AA$32="Muy Baja",'Mapa final'!$AC$32="Menor"),CONCATENATE("R6C",'Mapa final'!$Q$32),"")</f>
        <v/>
      </c>
      <c r="R51" s="81" t="str">
        <f>IF(AND('Mapa final'!$AA$33="Muy Baja",'Mapa final'!$AC$33="Menor"),CONCATENATE("R6C",'Mapa final'!$Q$33),"")</f>
        <v/>
      </c>
      <c r="S51" s="81" t="str">
        <f>IF(AND('Mapa final'!$AA$34="Muy Baja",'Mapa final'!$AC$34="Menor"),CONCATENATE("R6C",'Mapa final'!$Q$34),"")</f>
        <v/>
      </c>
      <c r="T51" s="81" t="str">
        <f>IF(AND('Mapa final'!$AA$35="Muy Baja",'Mapa final'!$AC$35="Menor"),CONCATENATE("R6C",'Mapa final'!$Q$35),"")</f>
        <v/>
      </c>
      <c r="U51" s="82" t="str">
        <f>IF(AND('Mapa final'!$AA$36="Muy Baja",'Mapa final'!$AC$36="Menor"),CONCATENATE("R6C",'Mapa final'!$Q$36),"")</f>
        <v/>
      </c>
      <c r="V51" s="71" t="str">
        <f>IF(AND('Mapa final'!$AA$31="Muy Baja",'Mapa final'!$AC$31="Moderado"),CONCATENATE("R6C",'Mapa final'!$Q$31),"")</f>
        <v/>
      </c>
      <c r="W51" s="72" t="str">
        <f>IF(AND('Mapa final'!$AA$32="Muy Baja",'Mapa final'!$AC$32="Moderado"),CONCATENATE("R6C",'Mapa final'!$Q$32),"")</f>
        <v/>
      </c>
      <c r="X51" s="72" t="str">
        <f>IF(AND('Mapa final'!$AA$33="Muy Baja",'Mapa final'!$AC$33="Moderado"),CONCATENATE("R6C",'Mapa final'!$Q$33),"")</f>
        <v/>
      </c>
      <c r="Y51" s="72" t="str">
        <f>IF(AND('Mapa final'!$AA$34="Muy Baja",'Mapa final'!$AC$34="Moderado"),CONCATENATE("R6C",'Mapa final'!$Q$34),"")</f>
        <v/>
      </c>
      <c r="Z51" s="72" t="str">
        <f>IF(AND('Mapa final'!$AA$35="Muy Baja",'Mapa final'!$AC$35="Moderado"),CONCATENATE("R6C",'Mapa final'!$Q$35),"")</f>
        <v/>
      </c>
      <c r="AA51" s="73" t="str">
        <f>IF(AND('Mapa final'!$AA$36="Muy Baja",'Mapa final'!$AC$36="Moderado"),CONCATENATE("R6C",'Mapa final'!$Q$36),"")</f>
        <v/>
      </c>
      <c r="AB51" s="56" t="str">
        <f>IF(AND('Mapa final'!$AA$31="Muy Baja",'Mapa final'!$AC$31="Mayor"),CONCATENATE("R6C",'Mapa final'!$Q$31),"")</f>
        <v/>
      </c>
      <c r="AC51" s="57" t="str">
        <f>IF(AND('Mapa final'!$AA$32="Muy Baja",'Mapa final'!$AC$32="Mayor"),CONCATENATE("R6C",'Mapa final'!$Q$32),"")</f>
        <v/>
      </c>
      <c r="AD51" s="57" t="str">
        <f>IF(AND('Mapa final'!$AA$33="Muy Baja",'Mapa final'!$AC$33="Mayor"),CONCATENATE("R6C",'Mapa final'!$Q$33),"")</f>
        <v/>
      </c>
      <c r="AE51" s="57" t="str">
        <f>IF(AND('Mapa final'!$AA$34="Muy Baja",'Mapa final'!$AC$34="Mayor"),CONCATENATE("R6C",'Mapa final'!$Q$34),"")</f>
        <v/>
      </c>
      <c r="AF51" s="57" t="str">
        <f>IF(AND('Mapa final'!$AA$35="Muy Baja",'Mapa final'!$AC$35="Mayor"),CONCATENATE("R6C",'Mapa final'!$Q$35),"")</f>
        <v/>
      </c>
      <c r="AG51" s="58" t="str">
        <f>IF(AND('Mapa final'!$AA$36="Muy Baja",'Mapa final'!$AC$36="Mayor"),CONCATENATE("R6C",'Mapa final'!$Q$36),"")</f>
        <v/>
      </c>
      <c r="AH51" s="59" t="str">
        <f>IF(AND('Mapa final'!$AA$31="Muy Baja",'Mapa final'!$AC$31="Catastrófico"),CONCATENATE("R6C",'Mapa final'!$Q$31),"")</f>
        <v/>
      </c>
      <c r="AI51" s="60" t="str">
        <f>IF(AND('Mapa final'!$AA$32="Muy Baja",'Mapa final'!$AC$32="Catastrófico"),CONCATENATE("R6C",'Mapa final'!$Q$32),"")</f>
        <v/>
      </c>
      <c r="AJ51" s="60" t="str">
        <f>IF(AND('Mapa final'!$AA$33="Muy Baja",'Mapa final'!$AC$33="Catastrófico"),CONCATENATE("R6C",'Mapa final'!$Q$33),"")</f>
        <v/>
      </c>
      <c r="AK51" s="60" t="str">
        <f>IF(AND('Mapa final'!$AA$34="Muy Baja",'Mapa final'!$AC$34="Catastrófico"),CONCATENATE("R6C",'Mapa final'!$Q$34),"")</f>
        <v/>
      </c>
      <c r="AL51" s="60" t="str">
        <f>IF(AND('Mapa final'!$AA$35="Muy Baja",'Mapa final'!$AC$35="Catastrófico"),CONCATENATE("R6C",'Mapa final'!$Q$35),"")</f>
        <v/>
      </c>
      <c r="AM51" s="61" t="str">
        <f>IF(AND('Mapa final'!$AA$36="Muy Baja",'Mapa final'!$AC$36="Catastrófico"),CONCATENATE("R6C",'Mapa final'!$Q$36),"")</f>
        <v/>
      </c>
      <c r="AN51" s="1"/>
      <c r="AO51" s="1"/>
      <c r="AP51" s="1"/>
      <c r="AQ51" s="1"/>
      <c r="AR51" s="1"/>
      <c r="AS51" s="1"/>
      <c r="AT51" s="1"/>
      <c r="AU51" s="1"/>
      <c r="AV51" s="1"/>
      <c r="AW51" s="1"/>
      <c r="AX51" s="1"/>
      <c r="AY51" s="1"/>
      <c r="AZ51" s="1"/>
      <c r="BA51" s="1"/>
      <c r="BB51" s="1"/>
      <c r="BC51" s="1"/>
      <c r="BD51" s="1"/>
      <c r="BE51" s="1"/>
      <c r="BF51" s="1"/>
      <c r="BG51" s="1"/>
      <c r="BH51" s="1"/>
      <c r="BI51" s="1"/>
    </row>
    <row r="52" spans="1:61" ht="15" customHeight="1">
      <c r="A52" s="1"/>
      <c r="B52" s="219"/>
      <c r="C52" s="120"/>
      <c r="D52" s="121"/>
      <c r="E52" s="132"/>
      <c r="F52" s="120"/>
      <c r="G52" s="120"/>
      <c r="H52" s="120"/>
      <c r="I52" s="121"/>
      <c r="J52" s="80" t="str">
        <f>IF(AND('Mapa final'!$AA$37="Muy Baja",'Mapa final'!$AC$37="Leve"),CONCATENATE("R7C",'Mapa final'!$Q$37),"")</f>
        <v/>
      </c>
      <c r="K52" s="81" t="str">
        <f>IF(AND('Mapa final'!$AA$38="Muy Baja",'Mapa final'!$AC$38="Leve"),CONCATENATE("R7C",'Mapa final'!$Q$38),"")</f>
        <v/>
      </c>
      <c r="L52" s="81" t="str">
        <f>IF(AND('Mapa final'!$AA$39="Muy Baja",'Mapa final'!$AC$39="Leve"),CONCATENATE("R7C",'Mapa final'!$Q$39),"")</f>
        <v/>
      </c>
      <c r="M52" s="81" t="str">
        <f>IF(AND('Mapa final'!$AA$40="Muy Baja",'Mapa final'!$AC$40="Leve"),CONCATENATE("R7C",'Mapa final'!$Q$40),"")</f>
        <v/>
      </c>
      <c r="N52" s="81" t="str">
        <f>IF(AND('Mapa final'!$AA$41="Muy Baja",'Mapa final'!$AC$41="Leve"),CONCATENATE("R7C",'Mapa final'!$Q$41),"")</f>
        <v/>
      </c>
      <c r="O52" s="82" t="str">
        <f>IF(AND('Mapa final'!$AA$42="Muy Baja",'Mapa final'!$AC$42="Leve"),CONCATENATE("R7C",'Mapa final'!$Q$42),"")</f>
        <v/>
      </c>
      <c r="P52" s="80" t="str">
        <f>IF(AND('Mapa final'!$AA$37="Muy Baja",'Mapa final'!$AC$37="Menor"),CONCATENATE("R7C",'Mapa final'!$Q$37),"")</f>
        <v/>
      </c>
      <c r="Q52" s="81" t="str">
        <f>IF(AND('Mapa final'!$AA$38="Muy Baja",'Mapa final'!$AC$38="Menor"),CONCATENATE("R7C",'Mapa final'!$Q$38),"")</f>
        <v/>
      </c>
      <c r="R52" s="81" t="str">
        <f>IF(AND('Mapa final'!$AA$39="Muy Baja",'Mapa final'!$AC$39="Menor"),CONCATENATE("R7C",'Mapa final'!$Q$39),"")</f>
        <v/>
      </c>
      <c r="S52" s="81" t="str">
        <f>IF(AND('Mapa final'!$AA$40="Muy Baja",'Mapa final'!$AC$40="Menor"),CONCATENATE("R7C",'Mapa final'!$Q$40),"")</f>
        <v/>
      </c>
      <c r="T52" s="81" t="str">
        <f>IF(AND('Mapa final'!$AA$41="Muy Baja",'Mapa final'!$AC$41="Menor"),CONCATENATE("R7C",'Mapa final'!$Q$41),"")</f>
        <v/>
      </c>
      <c r="U52" s="82" t="str">
        <f>IF(AND('Mapa final'!$AA$42="Muy Baja",'Mapa final'!$AC$42="Menor"),CONCATENATE("R7C",'Mapa final'!$Q$42),"")</f>
        <v/>
      </c>
      <c r="V52" s="71" t="str">
        <f>IF(AND('Mapa final'!$AA$37="Muy Baja",'Mapa final'!$AC$37="Moderado"),CONCATENATE("R7C",'Mapa final'!$Q$37),"")</f>
        <v/>
      </c>
      <c r="W52" s="72" t="str">
        <f>IF(AND('Mapa final'!$AA$38="Muy Baja",'Mapa final'!$AC$38="Moderado"),CONCATENATE("R7C",'Mapa final'!$Q$38),"")</f>
        <v/>
      </c>
      <c r="X52" s="72" t="str">
        <f>IF(AND('Mapa final'!$AA$39="Muy Baja",'Mapa final'!$AC$39="Moderado"),CONCATENATE("R7C",'Mapa final'!$Q$39),"")</f>
        <v/>
      </c>
      <c r="Y52" s="72" t="str">
        <f>IF(AND('Mapa final'!$AA$40="Muy Baja",'Mapa final'!$AC$40="Moderado"),CONCATENATE("R7C",'Mapa final'!$Q$40),"")</f>
        <v/>
      </c>
      <c r="Z52" s="72" t="str">
        <f>IF(AND('Mapa final'!$AA$41="Muy Baja",'Mapa final'!$AC$41="Moderado"),CONCATENATE("R7C",'Mapa final'!$Q$41),"")</f>
        <v/>
      </c>
      <c r="AA52" s="73" t="str">
        <f>IF(AND('Mapa final'!$AA$42="Muy Baja",'Mapa final'!$AC$42="Moderado"),CONCATENATE("R7C",'Mapa final'!$Q$42),"")</f>
        <v/>
      </c>
      <c r="AB52" s="56" t="str">
        <f>IF(AND('Mapa final'!$AA$37="Muy Baja",'Mapa final'!$AC$37="Mayor"),CONCATENATE("R7C",'Mapa final'!$Q$37),"")</f>
        <v/>
      </c>
      <c r="AC52" s="57" t="str">
        <f>IF(AND('Mapa final'!$AA$38="Muy Baja",'Mapa final'!$AC$38="Mayor"),CONCATENATE("R7C",'Mapa final'!$Q$38),"")</f>
        <v/>
      </c>
      <c r="AD52" s="57" t="str">
        <f>IF(AND('Mapa final'!$AA$39="Muy Baja",'Mapa final'!$AC$39="Mayor"),CONCATENATE("R7C",'Mapa final'!$Q$39),"")</f>
        <v/>
      </c>
      <c r="AE52" s="57" t="str">
        <f>IF(AND('Mapa final'!$AA$40="Muy Baja",'Mapa final'!$AC$40="Mayor"),CONCATENATE("R7C",'Mapa final'!$Q$40),"")</f>
        <v/>
      </c>
      <c r="AF52" s="57" t="str">
        <f>IF(AND('Mapa final'!$AA$41="Muy Baja",'Mapa final'!$AC$41="Mayor"),CONCATENATE("R7C",'Mapa final'!$Q$41),"")</f>
        <v/>
      </c>
      <c r="AG52" s="58" t="str">
        <f>IF(AND('Mapa final'!$AA$42="Muy Baja",'Mapa final'!$AC$42="Mayor"),CONCATENATE("R7C",'Mapa final'!$Q$42),"")</f>
        <v/>
      </c>
      <c r="AH52" s="59" t="str">
        <f>IF(AND('Mapa final'!$AA$37="Muy Baja",'Mapa final'!$AC$37="Catastrófico"),CONCATENATE("R7C",'Mapa final'!$Q$37),"")</f>
        <v/>
      </c>
      <c r="AI52" s="60" t="str">
        <f>IF(AND('Mapa final'!$AA$38="Muy Baja",'Mapa final'!$AC$38="Catastrófico"),CONCATENATE("R7C",'Mapa final'!$Q$38),"")</f>
        <v/>
      </c>
      <c r="AJ52" s="60" t="str">
        <f>IF(AND('Mapa final'!$AA$39="Muy Baja",'Mapa final'!$AC$39="Catastrófico"),CONCATENATE("R7C",'Mapa final'!$Q$39),"")</f>
        <v/>
      </c>
      <c r="AK52" s="60" t="str">
        <f>IF(AND('Mapa final'!$AA$40="Muy Baja",'Mapa final'!$AC$40="Catastrófico"),CONCATENATE("R7C",'Mapa final'!$Q$40),"")</f>
        <v/>
      </c>
      <c r="AL52" s="60" t="str">
        <f>IF(AND('Mapa final'!$AA$41="Muy Baja",'Mapa final'!$AC$41="Catastrófico"),CONCATENATE("R7C",'Mapa final'!$Q$41),"")</f>
        <v/>
      </c>
      <c r="AM52" s="61" t="str">
        <f>IF(AND('Mapa final'!$AA$42="Muy Baja",'Mapa final'!$AC$42="Catastrófico"),CONCATENATE("R7C",'Mapa final'!$Q$42),"")</f>
        <v/>
      </c>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c r="A53" s="1"/>
      <c r="B53" s="219"/>
      <c r="C53" s="120"/>
      <c r="D53" s="121"/>
      <c r="E53" s="132"/>
      <c r="F53" s="120"/>
      <c r="G53" s="120"/>
      <c r="H53" s="120"/>
      <c r="I53" s="121"/>
      <c r="J53" s="80" t="str">
        <f>IF(AND('Mapa final'!$AA$43="Muy Baja",'Mapa final'!$AC$43="Leve"),CONCATENATE("R8C",'Mapa final'!$Q$43),"")</f>
        <v/>
      </c>
      <c r="K53" s="81" t="str">
        <f>IF(AND('Mapa final'!$AA$44="Muy Baja",'Mapa final'!$AC$44="Leve"),CONCATENATE("R8C",'Mapa final'!$Q$44),"")</f>
        <v/>
      </c>
      <c r="L53" s="81" t="str">
        <f>IF(AND('Mapa final'!$AA$45="Muy Baja",'Mapa final'!$AC$45="Leve"),CONCATENATE("R8C",'Mapa final'!$Q$45),"")</f>
        <v/>
      </c>
      <c r="M53" s="81" t="str">
        <f>IF(AND('Mapa final'!$AA$46="Muy Baja",'Mapa final'!$AC$46="Leve"),CONCATENATE("R8C",'Mapa final'!$Q$46),"")</f>
        <v/>
      </c>
      <c r="N53" s="81" t="str">
        <f>IF(AND('Mapa final'!$AA$47="Muy Baja",'Mapa final'!$AC$47="Leve"),CONCATENATE("R8C",'Mapa final'!$Q$47),"")</f>
        <v/>
      </c>
      <c r="O53" s="82" t="str">
        <f>IF(AND('Mapa final'!$AA$48="Muy Baja",'Mapa final'!$AC$48="Leve"),CONCATENATE("R8C",'Mapa final'!$Q$48),"")</f>
        <v/>
      </c>
      <c r="P53" s="80" t="str">
        <f>IF(AND('Mapa final'!$AA$43="Muy Baja",'Mapa final'!$AC$43="Menor"),CONCATENATE("R8C",'Mapa final'!$Q$43),"")</f>
        <v/>
      </c>
      <c r="Q53" s="81" t="str">
        <f>IF(AND('Mapa final'!$AA$44="Muy Baja",'Mapa final'!$AC$44="Menor"),CONCATENATE("R8C",'Mapa final'!$Q$44),"")</f>
        <v/>
      </c>
      <c r="R53" s="81" t="str">
        <f>IF(AND('Mapa final'!$AA$45="Muy Baja",'Mapa final'!$AC$45="Menor"),CONCATENATE("R8C",'Mapa final'!$Q$45),"")</f>
        <v/>
      </c>
      <c r="S53" s="81" t="str">
        <f>IF(AND('Mapa final'!$AA$46="Muy Baja",'Mapa final'!$AC$46="Menor"),CONCATENATE("R8C",'Mapa final'!$Q$46),"")</f>
        <v/>
      </c>
      <c r="T53" s="81" t="str">
        <f>IF(AND('Mapa final'!$AA$47="Muy Baja",'Mapa final'!$AC$47="Menor"),CONCATENATE("R8C",'Mapa final'!$Q$47),"")</f>
        <v/>
      </c>
      <c r="U53" s="82" t="str">
        <f>IF(AND('Mapa final'!$AA$48="Muy Baja",'Mapa final'!$AC$48="Menor"),CONCATENATE("R8C",'Mapa final'!$Q$48),"")</f>
        <v/>
      </c>
      <c r="V53" s="71" t="str">
        <f>IF(AND('Mapa final'!$AA$43="Muy Baja",'Mapa final'!$AC$43="Moderado"),CONCATENATE("R8C",'Mapa final'!$Q$43),"")</f>
        <v/>
      </c>
      <c r="W53" s="72" t="str">
        <f>IF(AND('Mapa final'!$AA$44="Muy Baja",'Mapa final'!$AC$44="Moderado"),CONCATENATE("R8C",'Mapa final'!$Q$44),"")</f>
        <v/>
      </c>
      <c r="X53" s="72" t="str">
        <f>IF(AND('Mapa final'!$AA$45="Muy Baja",'Mapa final'!$AC$45="Moderado"),CONCATENATE("R8C",'Mapa final'!$Q$45),"")</f>
        <v/>
      </c>
      <c r="Y53" s="72" t="str">
        <f>IF(AND('Mapa final'!$AA$46="Muy Baja",'Mapa final'!$AC$46="Moderado"),CONCATENATE("R8C",'Mapa final'!$Q$46),"")</f>
        <v/>
      </c>
      <c r="Z53" s="72" t="str">
        <f>IF(AND('Mapa final'!$AA$47="Muy Baja",'Mapa final'!$AC$47="Moderado"),CONCATENATE("R8C",'Mapa final'!$Q$47),"")</f>
        <v/>
      </c>
      <c r="AA53" s="73" t="str">
        <f>IF(AND('Mapa final'!$AA$48="Muy Baja",'Mapa final'!$AC$48="Moderado"),CONCATENATE("R8C",'Mapa final'!$Q$48),"")</f>
        <v/>
      </c>
      <c r="AB53" s="56" t="str">
        <f>IF(AND('Mapa final'!$AA$43="Muy Baja",'Mapa final'!$AC$43="Mayor"),CONCATENATE("R8C",'Mapa final'!$Q$43),"")</f>
        <v/>
      </c>
      <c r="AC53" s="57" t="str">
        <f>IF(AND('Mapa final'!$AA$44="Muy Baja",'Mapa final'!$AC$44="Mayor"),CONCATENATE("R8C",'Mapa final'!$Q$44),"")</f>
        <v/>
      </c>
      <c r="AD53" s="57" t="str">
        <f>IF(AND('Mapa final'!$AA$45="Muy Baja",'Mapa final'!$AC$45="Mayor"),CONCATENATE("R8C",'Mapa final'!$Q$45),"")</f>
        <v/>
      </c>
      <c r="AE53" s="57" t="str">
        <f>IF(AND('Mapa final'!$AA$46="Muy Baja",'Mapa final'!$AC$46="Mayor"),CONCATENATE("R8C",'Mapa final'!$Q$46),"")</f>
        <v/>
      </c>
      <c r="AF53" s="57" t="str">
        <f>IF(AND('Mapa final'!$AA$47="Muy Baja",'Mapa final'!$AC$47="Mayor"),CONCATENATE("R8C",'Mapa final'!$Q$47),"")</f>
        <v/>
      </c>
      <c r="AG53" s="58" t="str">
        <f>IF(AND('Mapa final'!$AA$48="Muy Baja",'Mapa final'!$AC$48="Mayor"),CONCATENATE("R8C",'Mapa final'!$Q$48),"")</f>
        <v/>
      </c>
      <c r="AH53" s="59" t="str">
        <f>IF(AND('Mapa final'!$AA$43="Muy Baja",'Mapa final'!$AC$43="Catastrófico"),CONCATENATE("R8C",'Mapa final'!$Q$43),"")</f>
        <v/>
      </c>
      <c r="AI53" s="60" t="str">
        <f>IF(AND('Mapa final'!$AA$44="Muy Baja",'Mapa final'!$AC$44="Catastrófico"),CONCATENATE("R8C",'Mapa final'!$Q$44),"")</f>
        <v/>
      </c>
      <c r="AJ53" s="60" t="str">
        <f>IF(AND('Mapa final'!$AA$45="Muy Baja",'Mapa final'!$AC$45="Catastrófico"),CONCATENATE("R8C",'Mapa final'!$Q$45),"")</f>
        <v/>
      </c>
      <c r="AK53" s="60" t="str">
        <f>IF(AND('Mapa final'!$AA$46="Muy Baja",'Mapa final'!$AC$46="Catastrófico"),CONCATENATE("R8C",'Mapa final'!$Q$46),"")</f>
        <v/>
      </c>
      <c r="AL53" s="60" t="str">
        <f>IF(AND('Mapa final'!$AA$47="Muy Baja",'Mapa final'!$AC$47="Catastrófico"),CONCATENATE("R8C",'Mapa final'!$Q$47),"")</f>
        <v/>
      </c>
      <c r="AM53" s="61" t="str">
        <f>IF(AND('Mapa final'!$AA$48="Muy Baja",'Mapa final'!$AC$48="Catastrófico"),CONCATENATE("R8C",'Mapa final'!$Q$48),"")</f>
        <v/>
      </c>
      <c r="AN53" s="1"/>
      <c r="AO53" s="1"/>
      <c r="AP53" s="1"/>
      <c r="AQ53" s="1"/>
      <c r="AR53" s="1"/>
      <c r="AS53" s="1"/>
      <c r="AT53" s="1"/>
      <c r="AU53" s="1"/>
      <c r="AV53" s="1"/>
      <c r="AW53" s="1"/>
      <c r="AX53" s="1"/>
      <c r="AY53" s="1"/>
      <c r="AZ53" s="1"/>
      <c r="BA53" s="1"/>
      <c r="BB53" s="1"/>
      <c r="BC53" s="1"/>
      <c r="BD53" s="1"/>
      <c r="BE53" s="1"/>
      <c r="BF53" s="1"/>
      <c r="BG53" s="1"/>
      <c r="BH53" s="1"/>
      <c r="BI53" s="1"/>
    </row>
    <row r="54" spans="1:61" ht="15" customHeight="1">
      <c r="A54" s="1"/>
      <c r="B54" s="219"/>
      <c r="C54" s="120"/>
      <c r="D54" s="121"/>
      <c r="E54" s="132"/>
      <c r="F54" s="120"/>
      <c r="G54" s="120"/>
      <c r="H54" s="120"/>
      <c r="I54" s="121"/>
      <c r="J54" s="80" t="str">
        <f>IF(AND('Mapa final'!$AA$49="Muy Baja",'Mapa final'!$AC$49="Leve"),CONCATENATE("R9C",'Mapa final'!$Q$49),"")</f>
        <v/>
      </c>
      <c r="K54" s="81" t="str">
        <f>IF(AND('Mapa final'!$AA$50="Muy Baja",'Mapa final'!$AC$50="Leve"),CONCATENATE("R9C",'Mapa final'!$Q$50),"")</f>
        <v/>
      </c>
      <c r="L54" s="81" t="str">
        <f>IF(AND('Mapa final'!$AA$51="Muy Baja",'Mapa final'!$AC$51="Leve"),CONCATENATE("R9C",'Mapa final'!$Q$51),"")</f>
        <v/>
      </c>
      <c r="M54" s="81" t="str">
        <f>IF(AND('Mapa final'!$AA$52="Muy Baja",'Mapa final'!$AC$52="Leve"),CONCATENATE("R9C",'Mapa final'!$Q$52),"")</f>
        <v/>
      </c>
      <c r="N54" s="81" t="str">
        <f>IF(AND('Mapa final'!$AA$53="Muy Baja",'Mapa final'!$AC$53="Leve"),CONCATENATE("R9C",'Mapa final'!$Q$53),"")</f>
        <v/>
      </c>
      <c r="O54" s="82" t="str">
        <f>IF(AND('Mapa final'!$AA$54="Muy Baja",'Mapa final'!$AC$54="Leve"),CONCATENATE("R9C",'Mapa final'!$Q$54),"")</f>
        <v/>
      </c>
      <c r="P54" s="80" t="str">
        <f>IF(AND('Mapa final'!$AA$49="Muy Baja",'Mapa final'!$AC$49="Menor"),CONCATENATE("R9C",'Mapa final'!$Q$49),"")</f>
        <v/>
      </c>
      <c r="Q54" s="81" t="str">
        <f>IF(AND('Mapa final'!$AA$50="Muy Baja",'Mapa final'!$AC$50="Menor"),CONCATENATE("R9C",'Mapa final'!$Q$50),"")</f>
        <v/>
      </c>
      <c r="R54" s="81" t="str">
        <f>IF(AND('Mapa final'!$AA$51="Muy Baja",'Mapa final'!$AC$51="Menor"),CONCATENATE("R9C",'Mapa final'!$Q$51),"")</f>
        <v/>
      </c>
      <c r="S54" s="81" t="str">
        <f>IF(AND('Mapa final'!$AA$52="Muy Baja",'Mapa final'!$AC$52="Menor"),CONCATENATE("R9C",'Mapa final'!$Q$52),"")</f>
        <v/>
      </c>
      <c r="T54" s="81" t="str">
        <f>IF(AND('Mapa final'!$AA$53="Muy Baja",'Mapa final'!$AC$53="Menor"),CONCATENATE("R9C",'Mapa final'!$Q$53),"")</f>
        <v/>
      </c>
      <c r="U54" s="82" t="str">
        <f>IF(AND('Mapa final'!$AA$54="Muy Baja",'Mapa final'!$AC$54="Menor"),CONCATENATE("R9C",'Mapa final'!$Q$54),"")</f>
        <v/>
      </c>
      <c r="V54" s="71" t="str">
        <f>IF(AND('Mapa final'!$AA$49="Muy Baja",'Mapa final'!$AC$49="Moderado"),CONCATENATE("R9C",'Mapa final'!$Q$49),"")</f>
        <v/>
      </c>
      <c r="W54" s="72" t="str">
        <f>IF(AND('Mapa final'!$AA$50="Muy Baja",'Mapa final'!$AC$50="Moderado"),CONCATENATE("R9C",'Mapa final'!$Q$50),"")</f>
        <v/>
      </c>
      <c r="X54" s="72" t="str">
        <f>IF(AND('Mapa final'!$AA$51="Muy Baja",'Mapa final'!$AC$51="Moderado"),CONCATENATE("R9C",'Mapa final'!$Q$51),"")</f>
        <v/>
      </c>
      <c r="Y54" s="72" t="str">
        <f>IF(AND('Mapa final'!$AA$52="Muy Baja",'Mapa final'!$AC$52="Moderado"),CONCATENATE("R9C",'Mapa final'!$Q$52),"")</f>
        <v/>
      </c>
      <c r="Z54" s="72" t="str">
        <f>IF(AND('Mapa final'!$AA$53="Muy Baja",'Mapa final'!$AC$53="Moderado"),CONCATENATE("R9C",'Mapa final'!$Q$53),"")</f>
        <v/>
      </c>
      <c r="AA54" s="73" t="str">
        <f>IF(AND('Mapa final'!$AA$54="Muy Baja",'Mapa final'!$AC$54="Moderado"),CONCATENATE("R9C",'Mapa final'!$Q$54),"")</f>
        <v/>
      </c>
      <c r="AB54" s="56" t="str">
        <f>IF(AND('Mapa final'!$AA$49="Muy Baja",'Mapa final'!$AC$49="Mayor"),CONCATENATE("R9C",'Mapa final'!$Q$49),"")</f>
        <v/>
      </c>
      <c r="AC54" s="57" t="str">
        <f>IF(AND('Mapa final'!$AA$50="Muy Baja",'Mapa final'!$AC$50="Mayor"),CONCATENATE("R9C",'Mapa final'!$Q$50),"")</f>
        <v/>
      </c>
      <c r="AD54" s="57" t="str">
        <f>IF(AND('Mapa final'!$AA$51="Muy Baja",'Mapa final'!$AC$51="Mayor"),CONCATENATE("R9C",'Mapa final'!$Q$51),"")</f>
        <v/>
      </c>
      <c r="AE54" s="57" t="str">
        <f>IF(AND('Mapa final'!$AA$52="Muy Baja",'Mapa final'!$AC$52="Mayor"),CONCATENATE("R9C",'Mapa final'!$Q$52),"")</f>
        <v/>
      </c>
      <c r="AF54" s="57" t="str">
        <f>IF(AND('Mapa final'!$AA$53="Muy Baja",'Mapa final'!$AC$53="Mayor"),CONCATENATE("R9C",'Mapa final'!$Q$53),"")</f>
        <v/>
      </c>
      <c r="AG54" s="58" t="str">
        <f>IF(AND('Mapa final'!$AA$54="Muy Baja",'Mapa final'!$AC$54="Mayor"),CONCATENATE("R9C",'Mapa final'!$Q$54),"")</f>
        <v/>
      </c>
      <c r="AH54" s="59" t="str">
        <f>IF(AND('Mapa final'!$AA$49="Muy Baja",'Mapa final'!$AC$49="Catastrófico"),CONCATENATE("R9C",'Mapa final'!$Q$49),"")</f>
        <v/>
      </c>
      <c r="AI54" s="60" t="str">
        <f>IF(AND('Mapa final'!$AA$50="Muy Baja",'Mapa final'!$AC$50="Catastrófico"),CONCATENATE("R9C",'Mapa final'!$Q$50),"")</f>
        <v/>
      </c>
      <c r="AJ54" s="60" t="str">
        <f>IF(AND('Mapa final'!$AA$51="Muy Baja",'Mapa final'!$AC$51="Catastrófico"),CONCATENATE("R9C",'Mapa final'!$Q$51),"")</f>
        <v/>
      </c>
      <c r="AK54" s="60" t="str">
        <f>IF(AND('Mapa final'!$AA$52="Muy Baja",'Mapa final'!$AC$52="Catastrófico"),CONCATENATE("R9C",'Mapa final'!$Q$52),"")</f>
        <v/>
      </c>
      <c r="AL54" s="60" t="str">
        <f>IF(AND('Mapa final'!$AA$53="Muy Baja",'Mapa final'!$AC$53="Catastrófico"),CONCATENATE("R9C",'Mapa final'!$Q$53),"")</f>
        <v/>
      </c>
      <c r="AM54" s="61" t="str">
        <f>IF(AND('Mapa final'!$AA$54="Muy Baja",'Mapa final'!$AC$54="Catastrófico"),CONCATENATE("R9C",'Mapa final'!$Q$54),"")</f>
        <v/>
      </c>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c r="A55" s="1"/>
      <c r="B55" s="176"/>
      <c r="C55" s="221"/>
      <c r="D55" s="177"/>
      <c r="E55" s="188"/>
      <c r="F55" s="212"/>
      <c r="G55" s="212"/>
      <c r="H55" s="212"/>
      <c r="I55" s="191"/>
      <c r="J55" s="83" t="str">
        <f>IF(AND('Mapa final'!$AA$55="Muy Baja",'Mapa final'!$AC$55="Leve"),CONCATENATE("R10C",'Mapa final'!$Q$55),"")</f>
        <v/>
      </c>
      <c r="K55" s="84" t="str">
        <f>IF(AND('Mapa final'!$AA$56="Muy Baja",'Mapa final'!$AC$56="Leve"),CONCATENATE("R10C",'Mapa final'!$Q$56),"")</f>
        <v/>
      </c>
      <c r="L55" s="84" t="str">
        <f>IF(AND('Mapa final'!$AA$57="Muy Baja",'Mapa final'!$AC$57="Leve"),CONCATENATE("R10C",'Mapa final'!$Q$57),"")</f>
        <v/>
      </c>
      <c r="M55" s="84" t="str">
        <f>IF(AND('Mapa final'!$AA$58="Muy Baja",'Mapa final'!$AC$58="Leve"),CONCATENATE("R10C",'Mapa final'!$Q$58),"")</f>
        <v/>
      </c>
      <c r="N55" s="84" t="str">
        <f>IF(AND('Mapa final'!$AA$59="Muy Baja",'Mapa final'!$AC$59="Leve"),CONCATENATE("R10C",'Mapa final'!$Q$59),"")</f>
        <v/>
      </c>
      <c r="O55" s="85" t="str">
        <f>IF(AND('Mapa final'!$AA$60="Muy Baja",'Mapa final'!$AC$60="Leve"),CONCATENATE("R10C",'Mapa final'!$Q$60),"")</f>
        <v/>
      </c>
      <c r="P55" s="83" t="str">
        <f>IF(AND('Mapa final'!$AA$55="Muy Baja",'Mapa final'!$AC$55="Menor"),CONCATENATE("R10C",'Mapa final'!$Q$55),"")</f>
        <v/>
      </c>
      <c r="Q55" s="84" t="str">
        <f>IF(AND('Mapa final'!$AA$56="Muy Baja",'Mapa final'!$AC$56="Menor"),CONCATENATE("R10C",'Mapa final'!$Q$56),"")</f>
        <v/>
      </c>
      <c r="R55" s="84" t="str">
        <f>IF(AND('Mapa final'!$AA$57="Muy Baja",'Mapa final'!$AC$57="Menor"),CONCATENATE("R10C",'Mapa final'!$Q$57),"")</f>
        <v/>
      </c>
      <c r="S55" s="84" t="str">
        <f>IF(AND('Mapa final'!$AA$58="Muy Baja",'Mapa final'!$AC$58="Menor"),CONCATENATE("R10C",'Mapa final'!$Q$58),"")</f>
        <v/>
      </c>
      <c r="T55" s="84" t="str">
        <f>IF(AND('Mapa final'!$AA$59="Muy Baja",'Mapa final'!$AC$59="Menor"),CONCATENATE("R10C",'Mapa final'!$Q$59),"")</f>
        <v/>
      </c>
      <c r="U55" s="85" t="str">
        <f>IF(AND('Mapa final'!$AA$60="Muy Baja",'Mapa final'!$AC$60="Menor"),CONCATENATE("R10C",'Mapa final'!$Q$60),"")</f>
        <v/>
      </c>
      <c r="V55" s="74" t="str">
        <f>IF(AND('Mapa final'!$AA$55="Muy Baja",'Mapa final'!$AC$55="Moderado"),CONCATENATE("R10C",'Mapa final'!$Q$55),"")</f>
        <v/>
      </c>
      <c r="W55" s="75" t="str">
        <f>IF(AND('Mapa final'!$AA$56="Muy Baja",'Mapa final'!$AC$56="Moderado"),CONCATENATE("R10C",'Mapa final'!$Q$56),"")</f>
        <v/>
      </c>
      <c r="X55" s="75" t="str">
        <f>IF(AND('Mapa final'!$AA$57="Muy Baja",'Mapa final'!$AC$57="Moderado"),CONCATENATE("R10C",'Mapa final'!$Q$57),"")</f>
        <v/>
      </c>
      <c r="Y55" s="75" t="str">
        <f>IF(AND('Mapa final'!$AA$58="Muy Baja",'Mapa final'!$AC$58="Moderado"),CONCATENATE("R10C",'Mapa final'!$Q$58),"")</f>
        <v/>
      </c>
      <c r="Z55" s="75" t="str">
        <f>IF(AND('Mapa final'!$AA$59="Muy Baja",'Mapa final'!$AC$59="Moderado"),CONCATENATE("R10C",'Mapa final'!$Q$59),"")</f>
        <v/>
      </c>
      <c r="AA55" s="76" t="str">
        <f>IF(AND('Mapa final'!$AA$60="Muy Baja",'Mapa final'!$AC$60="Moderado"),CONCATENATE("R10C",'Mapa final'!$Q$60),"")</f>
        <v/>
      </c>
      <c r="AB55" s="62" t="str">
        <f>IF(AND('Mapa final'!$AA$55="Muy Baja",'Mapa final'!$AC$55="Mayor"),CONCATENATE("R10C",'Mapa final'!$Q$55),"")</f>
        <v/>
      </c>
      <c r="AC55" s="63" t="str">
        <f>IF(AND('Mapa final'!$AA$56="Muy Baja",'Mapa final'!$AC$56="Mayor"),CONCATENATE("R10C",'Mapa final'!$Q$56),"")</f>
        <v/>
      </c>
      <c r="AD55" s="63" t="str">
        <f>IF(AND('Mapa final'!$AA$57="Muy Baja",'Mapa final'!$AC$57="Mayor"),CONCATENATE("R10C",'Mapa final'!$Q$57),"")</f>
        <v/>
      </c>
      <c r="AE55" s="63" t="str">
        <f>IF(AND('Mapa final'!$AA$58="Muy Baja",'Mapa final'!$AC$58="Mayor"),CONCATENATE("R10C",'Mapa final'!$Q$58),"")</f>
        <v/>
      </c>
      <c r="AF55" s="63" t="str">
        <f>IF(AND('Mapa final'!$AA$59="Muy Baja",'Mapa final'!$AC$59="Mayor"),CONCATENATE("R10C",'Mapa final'!$Q$59),"")</f>
        <v/>
      </c>
      <c r="AG55" s="64" t="str">
        <f>IF(AND('Mapa final'!$AA$60="Muy Baja",'Mapa final'!$AC$60="Mayor"),CONCATENATE("R10C",'Mapa final'!$Q$60),"")</f>
        <v/>
      </c>
      <c r="AH55" s="65" t="str">
        <f>IF(AND('Mapa final'!$AA$55="Muy Baja",'Mapa final'!$AC$55="Catastrófico"),CONCATENATE("R10C",'Mapa final'!$Q$55),"")</f>
        <v/>
      </c>
      <c r="AI55" s="66" t="str">
        <f>IF(AND('Mapa final'!$AA$56="Muy Baja",'Mapa final'!$AC$56="Catastrófico"),CONCATENATE("R10C",'Mapa final'!$Q$56),"")</f>
        <v/>
      </c>
      <c r="AJ55" s="66" t="str">
        <f>IF(AND('Mapa final'!$AA$57="Muy Baja",'Mapa final'!$AC$57="Catastrófico"),CONCATENATE("R10C",'Mapa final'!$Q$57),"")</f>
        <v/>
      </c>
      <c r="AK55" s="66" t="str">
        <f>IF(AND('Mapa final'!$AA$58="Muy Baja",'Mapa final'!$AC$58="Catastrófico"),CONCATENATE("R10C",'Mapa final'!$Q$58),"")</f>
        <v/>
      </c>
      <c r="AL55" s="66" t="str">
        <f>IF(AND('Mapa final'!$AA$59="Muy Baja",'Mapa final'!$AC$59="Catastrófico"),CONCATENATE("R10C",'Mapa final'!$Q$59),"")</f>
        <v/>
      </c>
      <c r="AM55" s="67" t="str">
        <f>IF(AND('Mapa final'!$AA$60="Muy Baja",'Mapa final'!$AC$60="Catastrófico"),CONCATENATE("R10C",'Mapa final'!$Q$60),"")</f>
        <v/>
      </c>
      <c r="AN55" s="1"/>
      <c r="AO55" s="1"/>
      <c r="AP55" s="1"/>
      <c r="AQ55" s="1"/>
      <c r="AR55" s="1"/>
      <c r="AS55" s="1"/>
      <c r="AT55" s="1"/>
      <c r="AU55" s="1"/>
      <c r="AV55" s="1"/>
      <c r="AW55" s="1"/>
      <c r="AX55" s="1"/>
      <c r="AY55" s="1"/>
      <c r="AZ55" s="1"/>
      <c r="BA55" s="1"/>
      <c r="BB55" s="1"/>
      <c r="BC55" s="1"/>
      <c r="BD55" s="1"/>
      <c r="BE55" s="1"/>
      <c r="BF55" s="1"/>
      <c r="BG55" s="1"/>
      <c r="BH55" s="1"/>
      <c r="BI55" s="1"/>
    </row>
    <row r="56" spans="1:61" ht="14.25" customHeight="1">
      <c r="A56" s="1"/>
      <c r="B56" s="1"/>
      <c r="C56" s="1"/>
      <c r="D56" s="1"/>
      <c r="E56" s="1"/>
      <c r="F56" s="1"/>
      <c r="G56" s="1"/>
      <c r="H56" s="1"/>
      <c r="I56" s="1"/>
      <c r="J56" s="227" t="s">
        <v>184</v>
      </c>
      <c r="K56" s="211"/>
      <c r="L56" s="211"/>
      <c r="M56" s="211"/>
      <c r="N56" s="211"/>
      <c r="O56" s="193"/>
      <c r="P56" s="227" t="s">
        <v>185</v>
      </c>
      <c r="Q56" s="211"/>
      <c r="R56" s="211"/>
      <c r="S56" s="211"/>
      <c r="T56" s="211"/>
      <c r="U56" s="193"/>
      <c r="V56" s="227" t="s">
        <v>186</v>
      </c>
      <c r="W56" s="211"/>
      <c r="X56" s="211"/>
      <c r="Y56" s="211"/>
      <c r="Z56" s="211"/>
      <c r="AA56" s="193"/>
      <c r="AB56" s="227" t="s">
        <v>187</v>
      </c>
      <c r="AC56" s="211"/>
      <c r="AD56" s="211"/>
      <c r="AE56" s="211"/>
      <c r="AF56" s="211"/>
      <c r="AG56" s="193"/>
      <c r="AH56" s="227" t="s">
        <v>188</v>
      </c>
      <c r="AI56" s="211"/>
      <c r="AJ56" s="211"/>
      <c r="AK56" s="211"/>
      <c r="AL56" s="211"/>
      <c r="AM56" s="193"/>
      <c r="AN56" s="1"/>
      <c r="AO56" s="1"/>
      <c r="AP56" s="1"/>
      <c r="AQ56" s="1"/>
      <c r="AR56" s="1"/>
      <c r="AS56" s="1"/>
      <c r="AT56" s="1"/>
      <c r="AU56" s="1"/>
      <c r="AV56" s="1"/>
      <c r="AW56" s="1"/>
      <c r="AX56" s="1"/>
      <c r="AY56" s="1"/>
      <c r="AZ56" s="1"/>
      <c r="BA56" s="1"/>
      <c r="BB56" s="1"/>
      <c r="BC56" s="1"/>
      <c r="BD56" s="1"/>
      <c r="BE56" s="1"/>
      <c r="BF56" s="1"/>
      <c r="BG56" s="1"/>
      <c r="BH56" s="1"/>
      <c r="BI56" s="1"/>
    </row>
    <row r="57" spans="1:61" ht="14.25" customHeight="1">
      <c r="A57" s="1"/>
      <c r="B57" s="1"/>
      <c r="C57" s="1"/>
      <c r="D57" s="1"/>
      <c r="E57" s="1"/>
      <c r="F57" s="1"/>
      <c r="G57" s="1"/>
      <c r="H57" s="1"/>
      <c r="I57" s="1"/>
      <c r="J57" s="132"/>
      <c r="K57" s="120"/>
      <c r="L57" s="120"/>
      <c r="M57" s="120"/>
      <c r="N57" s="120"/>
      <c r="O57" s="121"/>
      <c r="P57" s="132"/>
      <c r="Q57" s="120"/>
      <c r="R57" s="120"/>
      <c r="S57" s="120"/>
      <c r="T57" s="120"/>
      <c r="U57" s="121"/>
      <c r="V57" s="132"/>
      <c r="W57" s="120"/>
      <c r="X57" s="120"/>
      <c r="Y57" s="120"/>
      <c r="Z57" s="120"/>
      <c r="AA57" s="121"/>
      <c r="AB57" s="132"/>
      <c r="AC57" s="120"/>
      <c r="AD57" s="120"/>
      <c r="AE57" s="120"/>
      <c r="AF57" s="120"/>
      <c r="AG57" s="121"/>
      <c r="AH57" s="132"/>
      <c r="AI57" s="120"/>
      <c r="AJ57" s="120"/>
      <c r="AK57" s="120"/>
      <c r="AL57" s="120"/>
      <c r="AM57" s="121"/>
      <c r="AN57" s="1"/>
      <c r="AO57" s="1"/>
      <c r="AP57" s="1"/>
      <c r="AQ57" s="1"/>
      <c r="AR57" s="1"/>
      <c r="AS57" s="1"/>
      <c r="AT57" s="1"/>
      <c r="AU57" s="1"/>
      <c r="AV57" s="1"/>
      <c r="AW57" s="1"/>
      <c r="AX57" s="1"/>
      <c r="AY57" s="1"/>
      <c r="AZ57" s="1"/>
      <c r="BA57" s="1"/>
      <c r="BB57" s="1"/>
      <c r="BC57" s="1"/>
      <c r="BD57" s="1"/>
      <c r="BE57" s="1"/>
      <c r="BF57" s="1"/>
      <c r="BG57" s="1"/>
      <c r="BH57" s="1"/>
      <c r="BI57" s="1"/>
    </row>
    <row r="58" spans="1:61" ht="14.25" customHeight="1">
      <c r="A58" s="1"/>
      <c r="B58" s="1"/>
      <c r="C58" s="1"/>
      <c r="D58" s="1"/>
      <c r="E58" s="1"/>
      <c r="F58" s="1"/>
      <c r="G58" s="1"/>
      <c r="H58" s="1"/>
      <c r="I58" s="1"/>
      <c r="J58" s="132"/>
      <c r="K58" s="120"/>
      <c r="L58" s="120"/>
      <c r="M58" s="120"/>
      <c r="N58" s="120"/>
      <c r="O58" s="121"/>
      <c r="P58" s="132"/>
      <c r="Q58" s="120"/>
      <c r="R58" s="120"/>
      <c r="S58" s="120"/>
      <c r="T58" s="120"/>
      <c r="U58" s="121"/>
      <c r="V58" s="132"/>
      <c r="W58" s="120"/>
      <c r="X58" s="120"/>
      <c r="Y58" s="120"/>
      <c r="Z58" s="120"/>
      <c r="AA58" s="121"/>
      <c r="AB58" s="132"/>
      <c r="AC58" s="120"/>
      <c r="AD58" s="120"/>
      <c r="AE58" s="120"/>
      <c r="AF58" s="120"/>
      <c r="AG58" s="121"/>
      <c r="AH58" s="132"/>
      <c r="AI58" s="120"/>
      <c r="AJ58" s="120"/>
      <c r="AK58" s="120"/>
      <c r="AL58" s="120"/>
      <c r="AM58" s="121"/>
      <c r="AN58" s="1"/>
      <c r="AO58" s="1"/>
      <c r="AP58" s="1"/>
      <c r="AQ58" s="1"/>
      <c r="AR58" s="1"/>
      <c r="AS58" s="1"/>
      <c r="AT58" s="1"/>
      <c r="AU58" s="1"/>
      <c r="AV58" s="1"/>
      <c r="AW58" s="1"/>
      <c r="AX58" s="1"/>
      <c r="AY58" s="1"/>
      <c r="AZ58" s="1"/>
      <c r="BA58" s="1"/>
      <c r="BB58" s="1"/>
      <c r="BC58" s="1"/>
      <c r="BD58" s="1"/>
      <c r="BE58" s="1"/>
      <c r="BF58" s="1"/>
      <c r="BG58" s="1"/>
      <c r="BH58" s="1"/>
      <c r="BI58" s="1"/>
    </row>
    <row r="59" spans="1:61" ht="14.25" customHeight="1">
      <c r="A59" s="1"/>
      <c r="B59" s="1"/>
      <c r="C59" s="1"/>
      <c r="D59" s="1"/>
      <c r="E59" s="1"/>
      <c r="F59" s="1"/>
      <c r="G59" s="1"/>
      <c r="H59" s="1"/>
      <c r="I59" s="1"/>
      <c r="J59" s="132"/>
      <c r="K59" s="120"/>
      <c r="L59" s="120"/>
      <c r="M59" s="120"/>
      <c r="N59" s="120"/>
      <c r="O59" s="121"/>
      <c r="P59" s="132"/>
      <c r="Q59" s="120"/>
      <c r="R59" s="120"/>
      <c r="S59" s="120"/>
      <c r="T59" s="120"/>
      <c r="U59" s="121"/>
      <c r="V59" s="132"/>
      <c r="W59" s="120"/>
      <c r="X59" s="120"/>
      <c r="Y59" s="120"/>
      <c r="Z59" s="120"/>
      <c r="AA59" s="121"/>
      <c r="AB59" s="132"/>
      <c r="AC59" s="120"/>
      <c r="AD59" s="120"/>
      <c r="AE59" s="120"/>
      <c r="AF59" s="120"/>
      <c r="AG59" s="121"/>
      <c r="AH59" s="132"/>
      <c r="AI59" s="120"/>
      <c r="AJ59" s="120"/>
      <c r="AK59" s="120"/>
      <c r="AL59" s="120"/>
      <c r="AM59" s="121"/>
      <c r="AN59" s="1"/>
      <c r="AO59" s="1"/>
      <c r="AP59" s="1"/>
      <c r="AQ59" s="1"/>
      <c r="AR59" s="1"/>
      <c r="AS59" s="1"/>
      <c r="AT59" s="1"/>
      <c r="AU59" s="1"/>
      <c r="AV59" s="1"/>
      <c r="AW59" s="1"/>
      <c r="AX59" s="1"/>
      <c r="AY59" s="1"/>
      <c r="AZ59" s="1"/>
      <c r="BA59" s="1"/>
      <c r="BB59" s="1"/>
      <c r="BC59" s="1"/>
      <c r="BD59" s="1"/>
      <c r="BE59" s="1"/>
      <c r="BF59" s="1"/>
      <c r="BG59" s="1"/>
      <c r="BH59" s="1"/>
      <c r="BI59" s="1"/>
    </row>
    <row r="60" spans="1:61" ht="14.25" customHeight="1">
      <c r="A60" s="1"/>
      <c r="B60" s="1"/>
      <c r="C60" s="1"/>
      <c r="D60" s="1"/>
      <c r="E60" s="1"/>
      <c r="F60" s="1"/>
      <c r="G60" s="1"/>
      <c r="H60" s="1"/>
      <c r="I60" s="1"/>
      <c r="J60" s="132"/>
      <c r="K60" s="120"/>
      <c r="L60" s="120"/>
      <c r="M60" s="120"/>
      <c r="N60" s="120"/>
      <c r="O60" s="121"/>
      <c r="P60" s="132"/>
      <c r="Q60" s="120"/>
      <c r="R60" s="120"/>
      <c r="S60" s="120"/>
      <c r="T60" s="120"/>
      <c r="U60" s="121"/>
      <c r="V60" s="132"/>
      <c r="W60" s="120"/>
      <c r="X60" s="120"/>
      <c r="Y60" s="120"/>
      <c r="Z60" s="120"/>
      <c r="AA60" s="121"/>
      <c r="AB60" s="132"/>
      <c r="AC60" s="120"/>
      <c r="AD60" s="120"/>
      <c r="AE60" s="120"/>
      <c r="AF60" s="120"/>
      <c r="AG60" s="121"/>
      <c r="AH60" s="132"/>
      <c r="AI60" s="120"/>
      <c r="AJ60" s="120"/>
      <c r="AK60" s="120"/>
      <c r="AL60" s="120"/>
      <c r="AM60" s="121"/>
      <c r="AN60" s="1"/>
      <c r="AO60" s="1"/>
      <c r="AP60" s="1"/>
      <c r="AQ60" s="1"/>
      <c r="AR60" s="1"/>
      <c r="AS60" s="1"/>
      <c r="AT60" s="1"/>
      <c r="AU60" s="1"/>
      <c r="AV60" s="1"/>
      <c r="AW60" s="1"/>
      <c r="AX60" s="1"/>
      <c r="AY60" s="1"/>
      <c r="AZ60" s="1"/>
      <c r="BA60" s="1"/>
      <c r="BB60" s="1"/>
      <c r="BC60" s="1"/>
      <c r="BD60" s="1"/>
      <c r="BE60" s="1"/>
      <c r="BF60" s="1"/>
      <c r="BG60" s="1"/>
      <c r="BH60" s="1"/>
      <c r="BI60" s="1"/>
    </row>
    <row r="61" spans="1:61" ht="14.25" customHeight="1">
      <c r="A61" s="1"/>
      <c r="B61" s="1"/>
      <c r="C61" s="1"/>
      <c r="D61" s="1"/>
      <c r="E61" s="1"/>
      <c r="F61" s="1"/>
      <c r="G61" s="1"/>
      <c r="H61" s="1"/>
      <c r="I61" s="1"/>
      <c r="J61" s="188"/>
      <c r="K61" s="212"/>
      <c r="L61" s="212"/>
      <c r="M61" s="212"/>
      <c r="N61" s="212"/>
      <c r="O61" s="191"/>
      <c r="P61" s="188"/>
      <c r="Q61" s="212"/>
      <c r="R61" s="212"/>
      <c r="S61" s="212"/>
      <c r="T61" s="212"/>
      <c r="U61" s="191"/>
      <c r="V61" s="188"/>
      <c r="W61" s="212"/>
      <c r="X61" s="212"/>
      <c r="Y61" s="212"/>
      <c r="Z61" s="212"/>
      <c r="AA61" s="191"/>
      <c r="AB61" s="188"/>
      <c r="AC61" s="212"/>
      <c r="AD61" s="212"/>
      <c r="AE61" s="212"/>
      <c r="AF61" s="212"/>
      <c r="AG61" s="191"/>
      <c r="AH61" s="188"/>
      <c r="AI61" s="212"/>
      <c r="AJ61" s="212"/>
      <c r="AK61" s="212"/>
      <c r="AL61" s="212"/>
      <c r="AM61" s="191"/>
      <c r="AN61" s="1"/>
      <c r="AO61" s="1"/>
      <c r="AP61" s="1"/>
      <c r="AQ61" s="1"/>
      <c r="AR61" s="1"/>
      <c r="AS61" s="1"/>
      <c r="AT61" s="1"/>
      <c r="AU61" s="1"/>
      <c r="AV61" s="1"/>
      <c r="AW61" s="1"/>
      <c r="AX61" s="1"/>
      <c r="AY61" s="1"/>
      <c r="AZ61" s="1"/>
      <c r="BA61" s="1"/>
      <c r="BB61" s="1"/>
      <c r="BC61" s="1"/>
      <c r="BD61" s="1"/>
      <c r="BE61" s="1"/>
      <c r="BF61" s="1"/>
      <c r="BG61" s="1"/>
      <c r="BH61" s="1"/>
      <c r="BI61" s="1"/>
    </row>
    <row r="62" spans="1:6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ht="15" customHeight="1">
      <c r="A63" s="1"/>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1"/>
      <c r="AV63" s="1"/>
      <c r="AW63" s="1"/>
      <c r="AX63" s="1"/>
      <c r="AY63" s="1"/>
      <c r="AZ63" s="1"/>
      <c r="BA63" s="1"/>
      <c r="BB63" s="1"/>
      <c r="BC63" s="1"/>
      <c r="BD63" s="1"/>
      <c r="BE63" s="1"/>
      <c r="BF63" s="1"/>
      <c r="BG63" s="1"/>
      <c r="BH63" s="1"/>
    </row>
    <row r="64" spans="1:61" ht="15" customHeight="1">
      <c r="A64" s="1"/>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1"/>
      <c r="AV64" s="1"/>
      <c r="AW64" s="1"/>
      <c r="AX64" s="1"/>
      <c r="AY64" s="1"/>
      <c r="AZ64" s="1"/>
      <c r="BA64" s="1"/>
      <c r="BB64" s="1"/>
      <c r="BC64" s="1"/>
      <c r="BD64" s="1"/>
      <c r="BE64" s="1"/>
      <c r="BF64" s="1"/>
      <c r="BG64" s="1"/>
      <c r="BH64" s="1"/>
    </row>
    <row r="65" spans="1:60"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4.2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4.2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4.2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4.2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4.2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4.2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4.2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4.2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4.2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4.2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4.2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4.2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4.2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4.2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4.2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4.2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4.2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4.2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4.2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4.2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4.2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4.2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4.2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4.2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4.2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4.2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4.2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4.2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4.2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4.2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4.2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4.2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4.2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4.2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4.2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4.2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4.2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4.2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4.2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4.2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4.2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4.2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4.2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4.2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4.2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4.2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4.2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4.2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4.2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4.2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4.2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4.2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4.2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4.2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4.25" customHeight="1">
      <c r="A245" s="1"/>
    </row>
    <row r="246" spans="1:60" ht="14.25" customHeight="1">
      <c r="A246" s="1"/>
    </row>
    <row r="247" spans="1:60" ht="14.25" customHeight="1">
      <c r="A247" s="1"/>
    </row>
    <row r="248" spans="1:60" ht="14.25" customHeight="1">
      <c r="A248" s="1"/>
    </row>
    <row r="249" spans="1:60" ht="14.25" customHeight="1"/>
    <row r="250" spans="1:60" ht="14.25" customHeight="1"/>
    <row r="251" spans="1:60" ht="14.25" customHeight="1"/>
    <row r="252" spans="1:60" ht="14.25" customHeight="1"/>
    <row r="253" spans="1:60" ht="14.25" customHeight="1"/>
    <row r="254" spans="1:60" ht="14.25" customHeight="1"/>
    <row r="255" spans="1:60" ht="14.25" customHeight="1"/>
    <row r="256" spans="1:60" ht="14.2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00"/>
  <sheetViews>
    <sheetView workbookViewId="0"/>
  </sheetViews>
  <sheetFormatPr baseColWidth="10" defaultColWidth="14.42578125" defaultRowHeight="15" customHeight="1"/>
  <cols>
    <col min="1" max="1" width="10.7109375" customWidth="1"/>
    <col min="2" max="2" width="24.140625" customWidth="1"/>
    <col min="3" max="3" width="70.140625" customWidth="1"/>
    <col min="4" max="4" width="29.85546875" customWidth="1"/>
    <col min="5" max="24" width="10.7109375" customWidth="1"/>
  </cols>
  <sheetData>
    <row r="1" spans="1:24" ht="14.25" customHeight="1">
      <c r="A1" s="1"/>
      <c r="B1" s="229" t="s">
        <v>190</v>
      </c>
      <c r="C1" s="120"/>
      <c r="D1" s="120"/>
      <c r="E1" s="1"/>
      <c r="F1" s="1"/>
      <c r="G1" s="1"/>
      <c r="H1" s="1"/>
      <c r="I1" s="1"/>
      <c r="J1" s="1"/>
      <c r="K1" s="1"/>
      <c r="L1" s="1"/>
      <c r="M1" s="1"/>
      <c r="N1" s="1"/>
      <c r="O1" s="1"/>
      <c r="P1" s="1"/>
      <c r="Q1" s="1"/>
      <c r="R1" s="1"/>
      <c r="S1" s="1"/>
      <c r="T1" s="1"/>
      <c r="U1" s="1"/>
      <c r="V1" s="1"/>
      <c r="W1" s="1"/>
      <c r="X1" s="1"/>
    </row>
    <row r="2" spans="1:24" ht="14.25" customHeight="1">
      <c r="A2" s="1"/>
      <c r="B2" s="1"/>
      <c r="C2" s="1"/>
      <c r="D2" s="1"/>
      <c r="E2" s="1"/>
      <c r="F2" s="1"/>
      <c r="G2" s="1"/>
      <c r="H2" s="1"/>
      <c r="I2" s="1"/>
      <c r="J2" s="1"/>
      <c r="K2" s="1"/>
      <c r="L2" s="1"/>
      <c r="M2" s="1"/>
      <c r="N2" s="1"/>
      <c r="O2" s="1"/>
      <c r="P2" s="1"/>
      <c r="Q2" s="1"/>
      <c r="R2" s="1"/>
      <c r="S2" s="1"/>
      <c r="T2" s="1"/>
      <c r="U2" s="1"/>
      <c r="V2" s="1"/>
      <c r="W2" s="1"/>
      <c r="X2" s="1"/>
    </row>
    <row r="3" spans="1:24" ht="14.25" customHeight="1">
      <c r="A3" s="1"/>
      <c r="B3" s="87"/>
      <c r="C3" s="88" t="s">
        <v>191</v>
      </c>
      <c r="D3" s="88" t="s">
        <v>175</v>
      </c>
      <c r="E3" s="1"/>
      <c r="F3" s="1"/>
      <c r="G3" s="1"/>
      <c r="H3" s="1"/>
      <c r="I3" s="1"/>
      <c r="J3" s="1"/>
      <c r="K3" s="1"/>
      <c r="L3" s="1"/>
      <c r="M3" s="1"/>
      <c r="N3" s="1"/>
      <c r="O3" s="1"/>
      <c r="P3" s="1"/>
      <c r="Q3" s="1"/>
      <c r="R3" s="1"/>
      <c r="S3" s="1"/>
      <c r="T3" s="1"/>
      <c r="U3" s="1"/>
      <c r="V3" s="1"/>
      <c r="W3" s="1"/>
      <c r="X3" s="1"/>
    </row>
    <row r="4" spans="1:24" ht="14.25" customHeight="1">
      <c r="A4" s="1"/>
      <c r="B4" s="89" t="s">
        <v>192</v>
      </c>
      <c r="C4" s="90" t="s">
        <v>193</v>
      </c>
      <c r="D4" s="91">
        <v>0.2</v>
      </c>
      <c r="E4" s="1"/>
      <c r="F4" s="1"/>
      <c r="G4" s="1"/>
      <c r="H4" s="1"/>
      <c r="I4" s="1"/>
      <c r="J4" s="1"/>
      <c r="K4" s="1"/>
      <c r="L4" s="1"/>
      <c r="M4" s="1"/>
      <c r="N4" s="1"/>
      <c r="O4" s="1"/>
      <c r="P4" s="1"/>
      <c r="Q4" s="1"/>
      <c r="R4" s="1"/>
      <c r="S4" s="1"/>
      <c r="T4" s="1"/>
      <c r="U4" s="1"/>
      <c r="V4" s="1"/>
      <c r="W4" s="1"/>
      <c r="X4" s="1"/>
    </row>
    <row r="5" spans="1:24" ht="14.25" customHeight="1">
      <c r="A5" s="1"/>
      <c r="B5" s="92" t="s">
        <v>194</v>
      </c>
      <c r="C5" s="93" t="s">
        <v>195</v>
      </c>
      <c r="D5" s="94">
        <v>0.4</v>
      </c>
      <c r="E5" s="1"/>
      <c r="F5" s="1"/>
      <c r="G5" s="1"/>
      <c r="H5" s="1"/>
      <c r="I5" s="1"/>
      <c r="J5" s="1"/>
      <c r="K5" s="1"/>
      <c r="L5" s="1"/>
      <c r="M5" s="1"/>
      <c r="N5" s="1"/>
      <c r="O5" s="1"/>
      <c r="P5" s="1"/>
      <c r="Q5" s="1"/>
      <c r="R5" s="1"/>
      <c r="S5" s="1"/>
      <c r="T5" s="1"/>
      <c r="U5" s="1"/>
      <c r="V5" s="1"/>
      <c r="W5" s="1"/>
      <c r="X5" s="1"/>
    </row>
    <row r="6" spans="1:24" ht="14.25" customHeight="1">
      <c r="A6" s="1"/>
      <c r="B6" s="95" t="s">
        <v>196</v>
      </c>
      <c r="C6" s="93" t="s">
        <v>197</v>
      </c>
      <c r="D6" s="94">
        <v>0.6</v>
      </c>
      <c r="E6" s="1"/>
      <c r="F6" s="1"/>
      <c r="G6" s="1"/>
      <c r="H6" s="1"/>
      <c r="I6" s="1"/>
      <c r="J6" s="1"/>
      <c r="K6" s="1"/>
      <c r="L6" s="1"/>
      <c r="M6" s="1"/>
      <c r="N6" s="1"/>
      <c r="O6" s="1"/>
      <c r="P6" s="1"/>
      <c r="Q6" s="1"/>
      <c r="R6" s="1"/>
      <c r="S6" s="1"/>
      <c r="T6" s="1"/>
      <c r="U6" s="1"/>
      <c r="V6" s="1"/>
      <c r="W6" s="1"/>
      <c r="X6" s="1"/>
    </row>
    <row r="7" spans="1:24" ht="14.25" customHeight="1">
      <c r="A7" s="1"/>
      <c r="B7" s="96" t="s">
        <v>198</v>
      </c>
      <c r="C7" s="93" t="s">
        <v>199</v>
      </c>
      <c r="D7" s="94">
        <v>0.8</v>
      </c>
      <c r="E7" s="1"/>
      <c r="F7" s="1"/>
      <c r="G7" s="1"/>
      <c r="H7" s="1"/>
      <c r="I7" s="1"/>
      <c r="J7" s="1"/>
      <c r="K7" s="1"/>
      <c r="L7" s="1"/>
      <c r="M7" s="1"/>
      <c r="N7" s="1"/>
      <c r="O7" s="1"/>
      <c r="P7" s="1"/>
      <c r="Q7" s="1"/>
      <c r="R7" s="1"/>
      <c r="S7" s="1"/>
      <c r="T7" s="1"/>
      <c r="U7" s="1"/>
      <c r="V7" s="1"/>
      <c r="W7" s="1"/>
      <c r="X7" s="1"/>
    </row>
    <row r="8" spans="1:24" ht="14.25" customHeight="1">
      <c r="A8" s="1"/>
      <c r="B8" s="97" t="s">
        <v>200</v>
      </c>
      <c r="C8" s="93" t="s">
        <v>201</v>
      </c>
      <c r="D8" s="94">
        <v>1</v>
      </c>
      <c r="E8" s="1"/>
      <c r="F8" s="1"/>
      <c r="G8" s="1"/>
      <c r="H8" s="1"/>
      <c r="I8" s="1"/>
      <c r="J8" s="1"/>
      <c r="K8" s="1"/>
      <c r="L8" s="1"/>
      <c r="M8" s="1"/>
      <c r="N8" s="1"/>
      <c r="O8" s="1"/>
      <c r="P8" s="1"/>
      <c r="Q8" s="1"/>
      <c r="R8" s="1"/>
      <c r="S8" s="1"/>
      <c r="T8" s="1"/>
      <c r="U8" s="1"/>
      <c r="V8" s="1"/>
      <c r="W8" s="1"/>
      <c r="X8" s="1"/>
    </row>
    <row r="9" spans="1:24" ht="14.25" customHeight="1">
      <c r="A9" s="1"/>
      <c r="B9" s="1"/>
      <c r="C9" s="1"/>
      <c r="D9" s="1"/>
      <c r="E9" s="1"/>
      <c r="F9" s="1"/>
      <c r="G9" s="1"/>
      <c r="H9" s="1"/>
      <c r="I9" s="1"/>
      <c r="J9" s="1"/>
      <c r="K9" s="1"/>
      <c r="L9" s="1"/>
      <c r="M9" s="1"/>
      <c r="N9" s="1"/>
      <c r="O9" s="1"/>
      <c r="P9" s="1"/>
      <c r="Q9" s="1"/>
      <c r="R9" s="1"/>
      <c r="S9" s="1"/>
      <c r="T9" s="1"/>
      <c r="U9" s="1"/>
      <c r="V9" s="1"/>
      <c r="W9" s="1"/>
      <c r="X9" s="1"/>
    </row>
    <row r="10" spans="1:24" ht="14.25" customHeight="1">
      <c r="A10" s="1"/>
      <c r="B10" s="98"/>
      <c r="C10" s="1"/>
      <c r="D10" s="1"/>
      <c r="E10" s="1"/>
      <c r="F10" s="1"/>
      <c r="G10" s="1"/>
      <c r="H10" s="1"/>
      <c r="I10" s="1"/>
      <c r="J10" s="1"/>
      <c r="K10" s="1"/>
      <c r="L10" s="1"/>
      <c r="M10" s="1"/>
      <c r="N10" s="1"/>
      <c r="O10" s="1"/>
      <c r="P10" s="1"/>
      <c r="Q10" s="1"/>
      <c r="R10" s="1"/>
      <c r="S10" s="1"/>
      <c r="T10" s="1"/>
      <c r="U10" s="1"/>
      <c r="V10" s="1"/>
      <c r="W10" s="1"/>
      <c r="X10" s="1"/>
    </row>
    <row r="11" spans="1:24" ht="14.25" customHeight="1">
      <c r="A11" s="1"/>
      <c r="B11" s="1"/>
      <c r="C11" s="1"/>
      <c r="D11" s="1"/>
      <c r="E11" s="1"/>
      <c r="F11" s="1"/>
      <c r="G11" s="1"/>
      <c r="H11" s="1"/>
      <c r="I11" s="1"/>
      <c r="J11" s="1"/>
      <c r="K11" s="1"/>
      <c r="L11" s="1"/>
      <c r="M11" s="1"/>
      <c r="N11" s="1"/>
      <c r="O11" s="1"/>
      <c r="P11" s="1"/>
      <c r="Q11" s="1"/>
      <c r="R11" s="1"/>
      <c r="S11" s="1"/>
      <c r="T11" s="1"/>
      <c r="U11" s="1"/>
      <c r="V11" s="1"/>
      <c r="W11" s="1"/>
      <c r="X11" s="1"/>
    </row>
    <row r="12" spans="1:24" ht="14.25" customHeight="1">
      <c r="A12" s="1"/>
      <c r="B12" s="1"/>
      <c r="C12" s="1"/>
      <c r="D12" s="1"/>
      <c r="E12" s="1"/>
      <c r="F12" s="1"/>
      <c r="G12" s="1"/>
      <c r="H12" s="1"/>
      <c r="I12" s="1"/>
      <c r="J12" s="1"/>
      <c r="K12" s="1"/>
      <c r="L12" s="1"/>
      <c r="M12" s="1"/>
      <c r="N12" s="1"/>
      <c r="O12" s="1"/>
      <c r="P12" s="1"/>
      <c r="Q12" s="1"/>
      <c r="R12" s="1"/>
      <c r="S12" s="1"/>
      <c r="T12" s="1"/>
      <c r="U12" s="1"/>
      <c r="V12" s="1"/>
      <c r="W12" s="1"/>
      <c r="X12" s="1"/>
    </row>
    <row r="13" spans="1:24" ht="14.25" customHeight="1">
      <c r="A13" s="1"/>
      <c r="B13" s="1"/>
      <c r="C13" s="1"/>
      <c r="D13" s="1"/>
      <c r="E13" s="1"/>
      <c r="F13" s="1"/>
      <c r="G13" s="1"/>
      <c r="H13" s="1"/>
      <c r="I13" s="1"/>
      <c r="J13" s="1"/>
      <c r="K13" s="1"/>
      <c r="L13" s="1"/>
      <c r="M13" s="1"/>
      <c r="N13" s="1"/>
      <c r="O13" s="1"/>
      <c r="P13" s="1"/>
      <c r="Q13" s="1"/>
      <c r="R13" s="1"/>
      <c r="S13" s="1"/>
      <c r="T13" s="1"/>
      <c r="U13" s="1"/>
      <c r="V13" s="1"/>
      <c r="W13" s="1"/>
      <c r="X13" s="1"/>
    </row>
    <row r="14" spans="1:24" ht="14.25" customHeight="1">
      <c r="A14" s="1"/>
      <c r="B14" s="1"/>
      <c r="C14" s="1"/>
      <c r="D14" s="1"/>
      <c r="E14" s="1"/>
      <c r="F14" s="1"/>
      <c r="G14" s="1"/>
      <c r="H14" s="1"/>
      <c r="I14" s="1"/>
      <c r="J14" s="1"/>
      <c r="K14" s="1"/>
      <c r="L14" s="1"/>
      <c r="M14" s="1"/>
      <c r="N14" s="1"/>
      <c r="O14" s="1"/>
      <c r="P14" s="1"/>
      <c r="Q14" s="1"/>
      <c r="R14" s="1"/>
      <c r="S14" s="1"/>
      <c r="T14" s="1"/>
      <c r="U14" s="1"/>
      <c r="V14" s="1"/>
      <c r="W14" s="1"/>
      <c r="X14" s="1"/>
    </row>
    <row r="15" spans="1:24" ht="14.25" customHeight="1">
      <c r="A15" s="1"/>
      <c r="B15" s="1"/>
      <c r="C15" s="1"/>
      <c r="D15" s="1"/>
      <c r="E15" s="1"/>
      <c r="F15" s="1"/>
      <c r="G15" s="1"/>
      <c r="H15" s="1"/>
      <c r="I15" s="1"/>
      <c r="J15" s="1"/>
      <c r="K15" s="1"/>
      <c r="L15" s="1"/>
      <c r="M15" s="1"/>
      <c r="N15" s="1"/>
      <c r="O15" s="1"/>
      <c r="P15" s="1"/>
      <c r="Q15" s="1"/>
      <c r="R15" s="1"/>
      <c r="S15" s="1"/>
      <c r="T15" s="1"/>
      <c r="U15" s="1"/>
      <c r="V15" s="1"/>
      <c r="W15" s="1"/>
      <c r="X15" s="1"/>
    </row>
    <row r="16" spans="1:24" ht="14.25" customHeight="1">
      <c r="A16" s="1"/>
      <c r="B16" s="1"/>
      <c r="C16" s="1"/>
      <c r="D16" s="1"/>
      <c r="E16" s="1"/>
      <c r="F16" s="1"/>
      <c r="G16" s="1"/>
      <c r="H16" s="1"/>
      <c r="I16" s="1"/>
      <c r="J16" s="1"/>
      <c r="K16" s="1"/>
      <c r="L16" s="1"/>
      <c r="M16" s="1"/>
      <c r="N16" s="1"/>
      <c r="O16" s="1"/>
      <c r="P16" s="1"/>
      <c r="Q16" s="1"/>
      <c r="R16" s="1"/>
      <c r="S16" s="1"/>
      <c r="T16" s="1"/>
      <c r="U16" s="1"/>
      <c r="V16" s="1"/>
      <c r="W16" s="1"/>
      <c r="X16" s="1"/>
    </row>
    <row r="17" spans="1:24" ht="14.25" customHeight="1">
      <c r="A17" s="1"/>
      <c r="B17" s="1"/>
      <c r="C17" s="1"/>
      <c r="D17" s="1"/>
      <c r="E17" s="1"/>
      <c r="F17" s="1"/>
      <c r="G17" s="1"/>
      <c r="H17" s="1"/>
      <c r="I17" s="1"/>
      <c r="J17" s="1"/>
      <c r="K17" s="1"/>
      <c r="L17" s="1"/>
      <c r="M17" s="1"/>
      <c r="N17" s="1"/>
      <c r="O17" s="1"/>
      <c r="P17" s="1"/>
      <c r="Q17" s="1"/>
      <c r="R17" s="1"/>
      <c r="S17" s="1"/>
      <c r="T17" s="1"/>
      <c r="U17" s="1"/>
      <c r="V17" s="1"/>
      <c r="W17" s="1"/>
      <c r="X17" s="1"/>
    </row>
    <row r="18" spans="1:24" ht="14.25" customHeight="1">
      <c r="A18" s="1"/>
      <c r="B18" s="1"/>
      <c r="C18" s="1"/>
      <c r="D18" s="1"/>
      <c r="E18" s="1"/>
      <c r="F18" s="1"/>
      <c r="G18" s="1"/>
      <c r="H18" s="1"/>
      <c r="I18" s="1"/>
      <c r="J18" s="1"/>
      <c r="K18" s="1"/>
      <c r="L18" s="1"/>
      <c r="M18" s="1"/>
      <c r="N18" s="1"/>
      <c r="O18" s="1"/>
      <c r="P18" s="1"/>
      <c r="Q18" s="1"/>
      <c r="R18" s="1"/>
      <c r="S18" s="1"/>
      <c r="T18" s="1"/>
      <c r="U18" s="1"/>
      <c r="V18" s="1"/>
      <c r="W18" s="1"/>
      <c r="X18" s="1"/>
    </row>
    <row r="19" spans="1:24" ht="14.25" customHeight="1">
      <c r="A19" s="1"/>
      <c r="B19" s="1"/>
      <c r="C19" s="1"/>
      <c r="D19" s="1"/>
      <c r="E19" s="1"/>
      <c r="F19" s="1"/>
      <c r="G19" s="1"/>
      <c r="H19" s="1"/>
      <c r="I19" s="1"/>
      <c r="J19" s="1"/>
      <c r="K19" s="1"/>
      <c r="L19" s="1"/>
      <c r="M19" s="1"/>
      <c r="N19" s="1"/>
      <c r="O19" s="1"/>
      <c r="P19" s="1"/>
      <c r="Q19" s="1"/>
      <c r="R19" s="1"/>
      <c r="S19" s="1"/>
      <c r="T19" s="1"/>
      <c r="U19" s="1"/>
      <c r="V19" s="1"/>
      <c r="W19" s="1"/>
      <c r="X19" s="1"/>
    </row>
    <row r="20" spans="1:24" ht="14.25" customHeight="1">
      <c r="A20" s="1"/>
      <c r="B20" s="1"/>
      <c r="C20" s="1"/>
      <c r="D20" s="1"/>
      <c r="E20" s="1"/>
      <c r="F20" s="1"/>
      <c r="G20" s="1"/>
      <c r="H20" s="1"/>
      <c r="I20" s="1"/>
      <c r="J20" s="1"/>
      <c r="K20" s="1"/>
      <c r="L20" s="1"/>
      <c r="M20" s="1"/>
      <c r="N20" s="1"/>
      <c r="O20" s="1"/>
      <c r="P20" s="1"/>
      <c r="Q20" s="1"/>
      <c r="R20" s="1"/>
      <c r="S20" s="1"/>
      <c r="T20" s="1"/>
      <c r="U20" s="1"/>
      <c r="V20" s="1"/>
      <c r="W20" s="1"/>
      <c r="X20" s="1"/>
    </row>
    <row r="21" spans="1:24" ht="14.25" customHeight="1">
      <c r="A21" s="1"/>
      <c r="B21" s="1"/>
      <c r="C21" s="1"/>
      <c r="D21" s="1"/>
      <c r="E21" s="1"/>
      <c r="F21" s="1"/>
      <c r="G21" s="1"/>
      <c r="H21" s="1"/>
      <c r="I21" s="1"/>
      <c r="J21" s="1"/>
      <c r="K21" s="1"/>
      <c r="L21" s="1"/>
      <c r="M21" s="1"/>
      <c r="N21" s="1"/>
      <c r="O21" s="1"/>
      <c r="P21" s="1"/>
      <c r="Q21" s="1"/>
      <c r="R21" s="1"/>
      <c r="S21" s="1"/>
      <c r="T21" s="1"/>
      <c r="U21" s="1"/>
      <c r="V21" s="1"/>
      <c r="W21" s="1"/>
      <c r="X21" s="1"/>
    </row>
    <row r="22" spans="1:24" ht="14.2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4.25" customHeight="1">
      <c r="A23" s="1"/>
      <c r="B23" s="1"/>
      <c r="C23" s="1"/>
      <c r="D23" s="1"/>
      <c r="E23" s="1"/>
      <c r="F23" s="1"/>
      <c r="G23" s="1"/>
      <c r="H23" s="1"/>
      <c r="I23" s="1"/>
      <c r="J23" s="1"/>
      <c r="K23" s="1"/>
      <c r="L23" s="1"/>
      <c r="M23" s="1"/>
      <c r="N23" s="1"/>
      <c r="O23" s="1"/>
      <c r="P23" s="1"/>
      <c r="Q23" s="1"/>
      <c r="R23" s="1"/>
      <c r="S23" s="1"/>
      <c r="T23" s="1"/>
      <c r="U23" s="1"/>
      <c r="V23" s="1"/>
      <c r="W23" s="1"/>
      <c r="X23" s="1"/>
    </row>
    <row r="24" spans="1:24" ht="14.25" customHeight="1">
      <c r="A24" s="1"/>
      <c r="B24" s="1"/>
      <c r="C24" s="1"/>
      <c r="D24" s="1"/>
      <c r="E24" s="1"/>
      <c r="F24" s="1"/>
      <c r="G24" s="1"/>
      <c r="H24" s="1"/>
      <c r="I24" s="1"/>
      <c r="J24" s="1"/>
      <c r="K24" s="1"/>
      <c r="L24" s="1"/>
      <c r="M24" s="1"/>
      <c r="N24" s="1"/>
      <c r="O24" s="1"/>
      <c r="P24" s="1"/>
      <c r="Q24" s="1"/>
      <c r="R24" s="1"/>
      <c r="S24" s="1"/>
      <c r="T24" s="1"/>
      <c r="U24" s="1"/>
      <c r="V24" s="1"/>
      <c r="W24" s="1"/>
      <c r="X24" s="1"/>
    </row>
    <row r="25" spans="1:24" ht="14.25" customHeight="1">
      <c r="A25" s="1"/>
      <c r="B25" s="1"/>
      <c r="C25" s="1"/>
      <c r="D25" s="1"/>
      <c r="E25" s="1"/>
      <c r="F25" s="1"/>
      <c r="G25" s="1"/>
      <c r="H25" s="1"/>
      <c r="I25" s="1"/>
      <c r="J25" s="1"/>
      <c r="K25" s="1"/>
      <c r="L25" s="1"/>
      <c r="M25" s="1"/>
      <c r="N25" s="1"/>
      <c r="O25" s="1"/>
      <c r="P25" s="1"/>
      <c r="Q25" s="1"/>
      <c r="R25" s="1"/>
      <c r="S25" s="1"/>
      <c r="T25" s="1"/>
      <c r="U25" s="1"/>
      <c r="V25" s="1"/>
      <c r="W25" s="1"/>
      <c r="X25" s="1"/>
    </row>
    <row r="26" spans="1:24" ht="14.25" customHeight="1">
      <c r="A26" s="1"/>
      <c r="B26" s="1"/>
      <c r="C26" s="1"/>
      <c r="D26" s="1"/>
      <c r="E26" s="1"/>
      <c r="F26" s="1"/>
      <c r="G26" s="1"/>
      <c r="H26" s="1"/>
      <c r="I26" s="1"/>
      <c r="J26" s="1"/>
      <c r="K26" s="1"/>
      <c r="L26" s="1"/>
      <c r="M26" s="1"/>
      <c r="N26" s="1"/>
      <c r="O26" s="1"/>
      <c r="P26" s="1"/>
      <c r="Q26" s="1"/>
      <c r="R26" s="1"/>
      <c r="S26" s="1"/>
      <c r="T26" s="1"/>
      <c r="U26" s="1"/>
      <c r="V26" s="1"/>
      <c r="W26" s="1"/>
      <c r="X26" s="1"/>
    </row>
    <row r="27" spans="1:24" ht="14.25" customHeight="1">
      <c r="A27" s="1"/>
      <c r="B27" s="1"/>
      <c r="C27" s="1"/>
      <c r="D27" s="1"/>
      <c r="E27" s="1"/>
      <c r="F27" s="1"/>
      <c r="G27" s="1"/>
      <c r="H27" s="1"/>
      <c r="I27" s="1"/>
      <c r="J27" s="1"/>
      <c r="K27" s="1"/>
      <c r="L27" s="1"/>
      <c r="M27" s="1"/>
      <c r="N27" s="1"/>
      <c r="O27" s="1"/>
      <c r="P27" s="1"/>
      <c r="Q27" s="1"/>
      <c r="R27" s="1"/>
      <c r="S27" s="1"/>
      <c r="T27" s="1"/>
      <c r="U27" s="1"/>
      <c r="V27" s="1"/>
      <c r="W27" s="1"/>
      <c r="X27" s="1"/>
    </row>
    <row r="28" spans="1:24" ht="14.2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4.25" customHeight="1">
      <c r="A29" s="1"/>
      <c r="B29" s="1"/>
      <c r="C29" s="1"/>
      <c r="D29" s="1"/>
      <c r="E29" s="1"/>
      <c r="F29" s="1"/>
      <c r="G29" s="1"/>
      <c r="H29" s="1"/>
      <c r="I29" s="1"/>
      <c r="J29" s="1"/>
      <c r="K29" s="1"/>
      <c r="L29" s="1"/>
      <c r="M29" s="1"/>
      <c r="N29" s="1"/>
      <c r="O29" s="1"/>
      <c r="P29" s="1"/>
      <c r="Q29" s="1"/>
      <c r="R29" s="1"/>
      <c r="S29" s="1"/>
      <c r="T29" s="1"/>
      <c r="U29" s="1"/>
      <c r="V29" s="1"/>
      <c r="W29" s="1"/>
      <c r="X29" s="1"/>
    </row>
    <row r="30" spans="1:24" ht="14.2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4.2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4.2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4.25" customHeight="1">
      <c r="A33" s="1"/>
      <c r="E33" s="1"/>
      <c r="F33" s="1"/>
      <c r="G33" s="1"/>
      <c r="H33" s="1"/>
      <c r="I33" s="1"/>
      <c r="J33" s="1"/>
      <c r="K33" s="1"/>
      <c r="L33" s="1"/>
      <c r="M33" s="1"/>
      <c r="N33" s="1"/>
      <c r="O33" s="1"/>
      <c r="P33" s="1"/>
      <c r="Q33" s="1"/>
      <c r="R33" s="1"/>
      <c r="S33" s="1"/>
      <c r="T33" s="1"/>
      <c r="U33" s="1"/>
      <c r="V33" s="1"/>
      <c r="W33" s="1"/>
      <c r="X33" s="1"/>
    </row>
    <row r="34" spans="1:24" ht="14.25" customHeight="1">
      <c r="A34" s="1"/>
      <c r="E34" s="1"/>
      <c r="F34" s="1"/>
      <c r="G34" s="1"/>
      <c r="H34" s="1"/>
      <c r="I34" s="1"/>
      <c r="J34" s="1"/>
      <c r="K34" s="1"/>
      <c r="L34" s="1"/>
      <c r="M34" s="1"/>
      <c r="N34" s="1"/>
      <c r="O34" s="1"/>
      <c r="P34" s="1"/>
      <c r="Q34" s="1"/>
      <c r="R34" s="1"/>
      <c r="S34" s="1"/>
      <c r="T34" s="1"/>
      <c r="U34" s="1"/>
      <c r="V34" s="1"/>
      <c r="W34" s="1"/>
      <c r="X34" s="1"/>
    </row>
    <row r="35" spans="1:24" ht="14.25" customHeight="1">
      <c r="A35" s="1"/>
    </row>
    <row r="36" spans="1:24" ht="14.25" customHeight="1">
      <c r="A36" s="1"/>
    </row>
    <row r="37" spans="1:24" ht="14.25" customHeight="1">
      <c r="A37" s="1"/>
    </row>
    <row r="38" spans="1:24" ht="14.25" customHeight="1">
      <c r="A38" s="1"/>
    </row>
    <row r="39" spans="1:24" ht="14.25" customHeight="1">
      <c r="A39" s="1"/>
    </row>
    <row r="40" spans="1:24" ht="14.25" customHeight="1">
      <c r="A40" s="1"/>
    </row>
    <row r="41" spans="1:24" ht="14.25" customHeight="1">
      <c r="A41" s="1"/>
    </row>
    <row r="42" spans="1:24" ht="14.25" customHeight="1">
      <c r="A42" s="1"/>
    </row>
    <row r="43" spans="1:24" ht="14.25" customHeight="1">
      <c r="A43" s="1"/>
    </row>
    <row r="44" spans="1:24" ht="14.25" customHeight="1">
      <c r="A44" s="1"/>
    </row>
    <row r="45" spans="1:24" ht="14.25" customHeight="1">
      <c r="A45" s="1"/>
    </row>
    <row r="46" spans="1:24" ht="14.25" customHeight="1">
      <c r="A46" s="1"/>
    </row>
    <row r="47" spans="1:24" ht="14.25" customHeight="1">
      <c r="A47" s="1"/>
    </row>
    <row r="48" spans="1:24" ht="14.25" customHeight="1">
      <c r="A48" s="1"/>
    </row>
    <row r="49" spans="1:1" ht="14.25" customHeight="1">
      <c r="A49" s="1"/>
    </row>
    <row r="50" spans="1:1" ht="14.25" customHeight="1">
      <c r="A50" s="1"/>
    </row>
    <row r="51" spans="1:1" ht="14.25" customHeight="1">
      <c r="A51" s="1"/>
    </row>
    <row r="52" spans="1:1" ht="14.25" customHeight="1">
      <c r="A52" s="1"/>
    </row>
    <row r="53" spans="1:1" ht="14.25" customHeight="1">
      <c r="A53" s="1"/>
    </row>
    <row r="54" spans="1:1" ht="14.25" customHeight="1">
      <c r="A54" s="1"/>
    </row>
    <row r="55" spans="1:1" ht="14.25" customHeight="1">
      <c r="A55" s="1"/>
    </row>
    <row r="56" spans="1:1" ht="14.25" customHeight="1"/>
    <row r="57" spans="1:1" ht="14.25" customHeight="1"/>
    <row r="58" spans="1:1" ht="14.25" customHeight="1"/>
    <row r="59" spans="1:1" ht="14.25" customHeight="1"/>
    <row r="60" spans="1:1" ht="14.25" customHeight="1"/>
    <row r="61" spans="1:1" ht="14.25" customHeight="1"/>
    <row r="62" spans="1:1" ht="14.25" customHeight="1"/>
    <row r="63" spans="1:1" ht="14.25" customHeight="1"/>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A1:Z1000"/>
  <sheetViews>
    <sheetView workbookViewId="0"/>
  </sheetViews>
  <sheetFormatPr baseColWidth="10" defaultColWidth="14.42578125" defaultRowHeight="15" customHeight="1"/>
  <cols>
    <col min="1" max="2" width="14.28515625" customWidth="1"/>
    <col min="3" max="3" width="17" customWidth="1"/>
    <col min="4" max="4" width="14.28515625" customWidth="1"/>
    <col min="5" max="5" width="46" customWidth="1"/>
    <col min="6" max="26" width="14.28515625" customWidth="1"/>
  </cols>
  <sheetData>
    <row r="1" spans="1:26" ht="24" customHeight="1">
      <c r="A1" s="99"/>
      <c r="B1" s="234" t="s">
        <v>202</v>
      </c>
      <c r="C1" s="235"/>
      <c r="D1" s="235"/>
      <c r="E1" s="235"/>
      <c r="F1" s="236"/>
      <c r="G1" s="99"/>
      <c r="H1" s="99"/>
      <c r="I1" s="99"/>
      <c r="J1" s="99"/>
      <c r="K1" s="99"/>
      <c r="L1" s="99"/>
      <c r="M1" s="99"/>
      <c r="N1" s="99"/>
      <c r="O1" s="99"/>
      <c r="P1" s="99"/>
      <c r="Q1" s="99"/>
      <c r="R1" s="99"/>
      <c r="S1" s="99"/>
      <c r="T1" s="99"/>
      <c r="U1" s="99"/>
      <c r="V1" s="99"/>
      <c r="W1" s="99"/>
      <c r="X1" s="99"/>
      <c r="Y1" s="99"/>
      <c r="Z1" s="99"/>
    </row>
    <row r="2" spans="1:26" ht="13.5" customHeight="1">
      <c r="A2" s="99"/>
      <c r="B2" s="100"/>
      <c r="C2" s="100"/>
      <c r="D2" s="100"/>
      <c r="E2" s="100"/>
      <c r="F2" s="100"/>
      <c r="G2" s="99"/>
      <c r="H2" s="99"/>
      <c r="I2" s="99"/>
      <c r="J2" s="99"/>
      <c r="K2" s="99"/>
      <c r="L2" s="99"/>
      <c r="M2" s="99"/>
      <c r="N2" s="99"/>
      <c r="O2" s="99"/>
      <c r="P2" s="99"/>
      <c r="Q2" s="99"/>
      <c r="R2" s="99"/>
      <c r="S2" s="99"/>
      <c r="T2" s="99"/>
      <c r="U2" s="99"/>
      <c r="V2" s="99"/>
      <c r="W2" s="99"/>
      <c r="X2" s="99"/>
      <c r="Y2" s="99"/>
      <c r="Z2" s="99"/>
    </row>
    <row r="3" spans="1:26" ht="13.5" customHeight="1">
      <c r="A3" s="99"/>
      <c r="B3" s="237" t="s">
        <v>203</v>
      </c>
      <c r="C3" s="235"/>
      <c r="D3" s="238"/>
      <c r="E3" s="101" t="s">
        <v>204</v>
      </c>
      <c r="F3" s="102" t="s">
        <v>205</v>
      </c>
      <c r="G3" s="99"/>
      <c r="H3" s="99"/>
      <c r="I3" s="99"/>
      <c r="J3" s="99"/>
      <c r="K3" s="99"/>
      <c r="L3" s="99"/>
      <c r="M3" s="99"/>
      <c r="N3" s="99"/>
      <c r="O3" s="99"/>
      <c r="P3" s="99"/>
      <c r="Q3" s="99"/>
      <c r="R3" s="99"/>
      <c r="S3" s="99"/>
      <c r="T3" s="99"/>
      <c r="U3" s="99"/>
      <c r="V3" s="99"/>
      <c r="W3" s="99"/>
      <c r="X3" s="99"/>
      <c r="Y3" s="99"/>
      <c r="Z3" s="99"/>
    </row>
    <row r="4" spans="1:26" ht="13.5" customHeight="1">
      <c r="A4" s="99"/>
      <c r="B4" s="239" t="s">
        <v>206</v>
      </c>
      <c r="C4" s="242" t="s">
        <v>131</v>
      </c>
      <c r="D4" s="103" t="s">
        <v>160</v>
      </c>
      <c r="E4" s="104" t="s">
        <v>207</v>
      </c>
      <c r="F4" s="105">
        <v>0.25</v>
      </c>
      <c r="G4" s="99"/>
      <c r="H4" s="99"/>
      <c r="I4" s="99"/>
      <c r="J4" s="99"/>
      <c r="K4" s="99"/>
      <c r="L4" s="99"/>
      <c r="M4" s="99"/>
      <c r="N4" s="99"/>
      <c r="O4" s="99"/>
      <c r="P4" s="99"/>
      <c r="Q4" s="99"/>
      <c r="R4" s="99"/>
      <c r="S4" s="99"/>
      <c r="T4" s="99"/>
      <c r="U4" s="99"/>
      <c r="V4" s="99"/>
      <c r="W4" s="99"/>
      <c r="X4" s="99"/>
      <c r="Y4" s="99"/>
      <c r="Z4" s="99"/>
    </row>
    <row r="5" spans="1:26" ht="13.5" customHeight="1">
      <c r="A5" s="99"/>
      <c r="B5" s="240"/>
      <c r="C5" s="243"/>
      <c r="D5" s="106" t="s">
        <v>154</v>
      </c>
      <c r="E5" s="107" t="s">
        <v>208</v>
      </c>
      <c r="F5" s="108">
        <v>0.15</v>
      </c>
      <c r="G5" s="99"/>
      <c r="H5" s="99"/>
      <c r="I5" s="99"/>
      <c r="J5" s="99"/>
      <c r="K5" s="99"/>
      <c r="L5" s="99"/>
      <c r="M5" s="99"/>
      <c r="N5" s="99"/>
      <c r="O5" s="99"/>
      <c r="P5" s="99"/>
      <c r="Q5" s="99"/>
      <c r="R5" s="99"/>
      <c r="S5" s="99"/>
      <c r="T5" s="99"/>
      <c r="U5" s="99"/>
      <c r="V5" s="99"/>
      <c r="W5" s="99"/>
      <c r="X5" s="99"/>
      <c r="Y5" s="99"/>
      <c r="Z5" s="99"/>
    </row>
    <row r="6" spans="1:26" ht="13.5" customHeight="1">
      <c r="A6" s="99"/>
      <c r="B6" s="240"/>
      <c r="C6" s="232"/>
      <c r="D6" s="106" t="s">
        <v>145</v>
      </c>
      <c r="E6" s="107" t="s">
        <v>209</v>
      </c>
      <c r="F6" s="108">
        <v>0.1</v>
      </c>
      <c r="G6" s="99"/>
      <c r="H6" s="99"/>
      <c r="I6" s="99"/>
      <c r="J6" s="99"/>
      <c r="K6" s="99"/>
      <c r="L6" s="99"/>
      <c r="M6" s="99"/>
      <c r="N6" s="99"/>
      <c r="O6" s="99"/>
      <c r="P6" s="99"/>
      <c r="Q6" s="99"/>
      <c r="R6" s="99"/>
      <c r="S6" s="99"/>
      <c r="T6" s="99"/>
      <c r="U6" s="99"/>
      <c r="V6" s="99"/>
      <c r="W6" s="99"/>
      <c r="X6" s="99"/>
      <c r="Y6" s="99"/>
      <c r="Z6" s="99"/>
    </row>
    <row r="7" spans="1:26" ht="13.5" customHeight="1">
      <c r="A7" s="99"/>
      <c r="B7" s="240"/>
      <c r="C7" s="231" t="s">
        <v>132</v>
      </c>
      <c r="D7" s="106" t="s">
        <v>210</v>
      </c>
      <c r="E7" s="107" t="s">
        <v>211</v>
      </c>
      <c r="F7" s="108">
        <v>0.25</v>
      </c>
      <c r="G7" s="99"/>
      <c r="H7" s="99"/>
      <c r="I7" s="99"/>
      <c r="J7" s="99"/>
      <c r="K7" s="99"/>
      <c r="L7" s="99"/>
      <c r="M7" s="99"/>
      <c r="N7" s="99"/>
      <c r="O7" s="99"/>
      <c r="P7" s="99"/>
      <c r="Q7" s="99"/>
      <c r="R7" s="99"/>
      <c r="S7" s="99"/>
      <c r="T7" s="99"/>
      <c r="U7" s="99"/>
      <c r="V7" s="99"/>
      <c r="W7" s="99"/>
      <c r="X7" s="99"/>
      <c r="Y7" s="99"/>
      <c r="Z7" s="99"/>
    </row>
    <row r="8" spans="1:26" ht="13.5" customHeight="1">
      <c r="A8" s="99"/>
      <c r="B8" s="241"/>
      <c r="C8" s="232"/>
      <c r="D8" s="106" t="s">
        <v>146</v>
      </c>
      <c r="E8" s="107" t="s">
        <v>212</v>
      </c>
      <c r="F8" s="108">
        <v>0.15</v>
      </c>
      <c r="G8" s="99"/>
      <c r="H8" s="99"/>
      <c r="I8" s="99"/>
      <c r="J8" s="99"/>
      <c r="K8" s="99"/>
      <c r="L8" s="99"/>
      <c r="M8" s="99"/>
      <c r="N8" s="99"/>
      <c r="O8" s="99"/>
      <c r="P8" s="99"/>
      <c r="Q8" s="99"/>
      <c r="R8" s="99"/>
      <c r="S8" s="99"/>
      <c r="T8" s="99"/>
      <c r="U8" s="99"/>
      <c r="V8" s="99"/>
      <c r="W8" s="99"/>
      <c r="X8" s="99"/>
      <c r="Y8" s="99"/>
      <c r="Z8" s="99"/>
    </row>
    <row r="9" spans="1:26" ht="13.5" customHeight="1">
      <c r="A9" s="99"/>
      <c r="B9" s="244" t="s">
        <v>213</v>
      </c>
      <c r="C9" s="231" t="s">
        <v>134</v>
      </c>
      <c r="D9" s="106" t="s">
        <v>155</v>
      </c>
      <c r="E9" s="107" t="s">
        <v>214</v>
      </c>
      <c r="F9" s="109" t="s">
        <v>215</v>
      </c>
      <c r="G9" s="99"/>
      <c r="H9" s="99"/>
      <c r="I9" s="99"/>
      <c r="J9" s="99"/>
      <c r="K9" s="99"/>
      <c r="L9" s="99"/>
      <c r="M9" s="99"/>
      <c r="N9" s="99"/>
      <c r="O9" s="99"/>
      <c r="P9" s="99"/>
      <c r="Q9" s="99"/>
      <c r="R9" s="99"/>
      <c r="S9" s="99"/>
      <c r="T9" s="99"/>
      <c r="U9" s="99"/>
      <c r="V9" s="99"/>
      <c r="W9" s="99"/>
      <c r="X9" s="99"/>
      <c r="Y9" s="99"/>
      <c r="Z9" s="99"/>
    </row>
    <row r="10" spans="1:26" ht="13.5" customHeight="1">
      <c r="A10" s="99"/>
      <c r="B10" s="240"/>
      <c r="C10" s="232"/>
      <c r="D10" s="106" t="s">
        <v>147</v>
      </c>
      <c r="E10" s="107" t="s">
        <v>216</v>
      </c>
      <c r="F10" s="109" t="s">
        <v>215</v>
      </c>
      <c r="G10" s="99"/>
      <c r="H10" s="99"/>
      <c r="I10" s="99"/>
      <c r="J10" s="99"/>
      <c r="K10" s="99"/>
      <c r="L10" s="99"/>
      <c r="M10" s="99"/>
      <c r="N10" s="99"/>
      <c r="O10" s="99"/>
      <c r="P10" s="99"/>
      <c r="Q10" s="99"/>
      <c r="R10" s="99"/>
      <c r="S10" s="99"/>
      <c r="T10" s="99"/>
      <c r="U10" s="99"/>
      <c r="V10" s="99"/>
      <c r="W10" s="99"/>
      <c r="X10" s="99"/>
      <c r="Y10" s="99"/>
      <c r="Z10" s="99"/>
    </row>
    <row r="11" spans="1:26" ht="13.5" customHeight="1">
      <c r="A11" s="99"/>
      <c r="B11" s="240"/>
      <c r="C11" s="231" t="s">
        <v>135</v>
      </c>
      <c r="D11" s="106" t="s">
        <v>148</v>
      </c>
      <c r="E11" s="107" t="s">
        <v>217</v>
      </c>
      <c r="F11" s="109" t="s">
        <v>215</v>
      </c>
      <c r="G11" s="99"/>
      <c r="H11" s="99"/>
      <c r="I11" s="99"/>
      <c r="J11" s="99"/>
      <c r="K11" s="99"/>
      <c r="L11" s="99"/>
      <c r="M11" s="99"/>
      <c r="N11" s="99"/>
      <c r="O11" s="99"/>
      <c r="P11" s="99"/>
      <c r="Q11" s="99"/>
      <c r="R11" s="99"/>
      <c r="S11" s="99"/>
      <c r="T11" s="99"/>
      <c r="U11" s="99"/>
      <c r="V11" s="99"/>
      <c r="W11" s="99"/>
      <c r="X11" s="99"/>
      <c r="Y11" s="99"/>
      <c r="Z11" s="99"/>
    </row>
    <row r="12" spans="1:26" ht="13.5" customHeight="1">
      <c r="A12" s="99"/>
      <c r="B12" s="240"/>
      <c r="C12" s="232"/>
      <c r="D12" s="106" t="s">
        <v>161</v>
      </c>
      <c r="E12" s="107" t="s">
        <v>218</v>
      </c>
      <c r="F12" s="109" t="s">
        <v>215</v>
      </c>
      <c r="G12" s="99"/>
      <c r="H12" s="99"/>
      <c r="I12" s="99"/>
      <c r="J12" s="99"/>
      <c r="K12" s="99"/>
      <c r="L12" s="99"/>
      <c r="M12" s="99"/>
      <c r="N12" s="99"/>
      <c r="O12" s="99"/>
      <c r="P12" s="99"/>
      <c r="Q12" s="99"/>
      <c r="R12" s="99"/>
      <c r="S12" s="99"/>
      <c r="T12" s="99"/>
      <c r="U12" s="99"/>
      <c r="V12" s="99"/>
      <c r="W12" s="99"/>
      <c r="X12" s="99"/>
      <c r="Y12" s="99"/>
      <c r="Z12" s="99"/>
    </row>
    <row r="13" spans="1:26" ht="13.5" customHeight="1">
      <c r="A13" s="99"/>
      <c r="B13" s="240"/>
      <c r="C13" s="231" t="s">
        <v>136</v>
      </c>
      <c r="D13" s="106" t="s">
        <v>149</v>
      </c>
      <c r="E13" s="107" t="s">
        <v>219</v>
      </c>
      <c r="F13" s="109" t="s">
        <v>215</v>
      </c>
      <c r="G13" s="99"/>
      <c r="H13" s="99"/>
      <c r="I13" s="99"/>
      <c r="J13" s="99"/>
      <c r="K13" s="99"/>
      <c r="L13" s="99"/>
      <c r="M13" s="99"/>
      <c r="N13" s="99"/>
      <c r="O13" s="99"/>
      <c r="P13" s="99"/>
      <c r="Q13" s="99"/>
      <c r="R13" s="99"/>
      <c r="S13" s="99"/>
      <c r="T13" s="99"/>
      <c r="U13" s="99"/>
      <c r="V13" s="99"/>
      <c r="W13" s="99"/>
      <c r="X13" s="99"/>
      <c r="Y13" s="99"/>
      <c r="Z13" s="99"/>
    </row>
    <row r="14" spans="1:26" ht="13.5" customHeight="1">
      <c r="A14" s="99"/>
      <c r="B14" s="245"/>
      <c r="C14" s="233"/>
      <c r="D14" s="110" t="s">
        <v>220</v>
      </c>
      <c r="E14" s="111" t="s">
        <v>221</v>
      </c>
      <c r="F14" s="112" t="s">
        <v>215</v>
      </c>
      <c r="G14" s="99"/>
      <c r="H14" s="99"/>
      <c r="I14" s="99"/>
      <c r="J14" s="99"/>
      <c r="K14" s="99"/>
      <c r="L14" s="99"/>
      <c r="M14" s="99"/>
      <c r="N14" s="99"/>
      <c r="O14" s="99"/>
      <c r="P14" s="99"/>
      <c r="Q14" s="99"/>
      <c r="R14" s="99"/>
      <c r="S14" s="99"/>
      <c r="T14" s="99"/>
      <c r="U14" s="99"/>
      <c r="V14" s="99"/>
      <c r="W14" s="99"/>
      <c r="X14" s="99"/>
      <c r="Y14" s="99"/>
      <c r="Z14" s="99"/>
    </row>
    <row r="15" spans="1:26" ht="49.5" customHeight="1">
      <c r="A15" s="99"/>
      <c r="B15" s="230" t="s">
        <v>222</v>
      </c>
      <c r="C15" s="148"/>
      <c r="D15" s="148"/>
      <c r="E15" s="148"/>
      <c r="F15" s="167"/>
      <c r="G15" s="99"/>
      <c r="H15" s="99"/>
      <c r="I15" s="99"/>
      <c r="J15" s="99"/>
      <c r="K15" s="99"/>
      <c r="L15" s="99"/>
      <c r="M15" s="99"/>
      <c r="N15" s="99"/>
      <c r="O15" s="99"/>
      <c r="P15" s="99"/>
      <c r="Q15" s="99"/>
      <c r="R15" s="99"/>
      <c r="S15" s="99"/>
      <c r="T15" s="99"/>
      <c r="U15" s="99"/>
      <c r="V15" s="99"/>
      <c r="W15" s="99"/>
      <c r="X15" s="99"/>
      <c r="Y15" s="99"/>
      <c r="Z15" s="99"/>
    </row>
    <row r="16" spans="1:26" ht="27" customHeight="1">
      <c r="A16" s="99"/>
      <c r="B16" s="113"/>
      <c r="C16" s="99"/>
      <c r="D16" s="99"/>
      <c r="E16" s="99"/>
      <c r="F16" s="99"/>
      <c r="G16" s="99"/>
      <c r="H16" s="99"/>
      <c r="I16" s="99"/>
      <c r="J16" s="99"/>
      <c r="K16" s="99"/>
      <c r="L16" s="99"/>
      <c r="M16" s="99"/>
      <c r="N16" s="99"/>
      <c r="O16" s="99"/>
      <c r="P16" s="99"/>
      <c r="Q16" s="99"/>
      <c r="R16" s="99"/>
      <c r="S16" s="99"/>
      <c r="T16" s="99"/>
      <c r="U16" s="99"/>
      <c r="V16" s="99"/>
      <c r="W16" s="99"/>
      <c r="X16" s="99"/>
      <c r="Y16" s="99"/>
      <c r="Z16" s="99"/>
    </row>
    <row r="17" spans="1:26" ht="13.5"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row>
    <row r="18" spans="1:26" ht="13.5"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row>
    <row r="19" spans="1:26" ht="13.5"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row>
    <row r="20" spans="1:26" ht="13.5"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row>
    <row r="21" spans="1:26" ht="13.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row>
    <row r="22" spans="1:26" ht="13.5" customHeight="1">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spans="1:26" ht="13.5"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row>
    <row r="24" spans="1:26" ht="13.5" customHeight="1">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row>
    <row r="25" spans="1:26" ht="13.5" customHeight="1">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row>
    <row r="26" spans="1:26" ht="13.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row>
    <row r="27" spans="1:26" ht="13.5"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row>
    <row r="28" spans="1:26" ht="13.5" customHeight="1">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row>
    <row r="29" spans="1:26" ht="13.5" customHeight="1">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row>
    <row r="30" spans="1:26" ht="13.5" customHeight="1">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row>
    <row r="31" spans="1:26" ht="13.5" customHeight="1">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row>
    <row r="32" spans="1:26" ht="13.5" customHeight="1">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row>
    <row r="33" spans="1:26" ht="13.5" customHeight="1">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row>
    <row r="34" spans="1:26" ht="13.5" customHeight="1">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row>
    <row r="35" spans="1:26" ht="13.5"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row>
    <row r="36" spans="1:26" ht="13.5" customHeight="1">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row>
    <row r="37" spans="1:26" ht="13.5" customHeight="1">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row>
    <row r="38" spans="1:26" ht="13.5"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row r="39" spans="1:26" ht="13.5" customHeight="1">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row>
    <row r="40" spans="1:26" ht="13.5" customHeight="1">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spans="1:26" ht="13.5" customHeight="1">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spans="1:26" ht="13.5" customHeight="1">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row>
    <row r="43" spans="1:26" ht="13.5" customHeight="1">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spans="1:26" ht="13.5" customHeight="1">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row r="45" spans="1:26" ht="13.5" customHeight="1">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row r="46" spans="1:26" ht="13.5" customHeight="1">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row>
    <row r="47" spans="1:26" ht="13.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row>
    <row r="48" spans="1:26" ht="13.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row>
    <row r="49" spans="1:26" ht="13.5" customHeight="1">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row>
    <row r="50" spans="1:26" ht="13.5" customHeight="1">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row>
    <row r="51" spans="1:26" ht="13.5" customHeight="1">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row>
    <row r="52" spans="1:26" ht="13.5" customHeight="1">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row>
    <row r="53" spans="1:26" ht="13.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row>
    <row r="54" spans="1:26" ht="13.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row>
    <row r="55" spans="1:26" ht="13.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spans="1:26" ht="13.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spans="1:26" ht="13.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row>
    <row r="58" spans="1:26" ht="13.5"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spans="1:26" ht="13.5"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spans="1:26" ht="13.5" customHeight="1">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row>
    <row r="61" spans="1:26" ht="13.5" customHeight="1">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row>
    <row r="62" spans="1:26" ht="13.5"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row>
    <row r="63" spans="1:26" ht="13.5" customHeight="1">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row>
    <row r="64" spans="1:26" ht="13.5" customHeight="1">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row>
    <row r="65" spans="1:26" ht="13.5" customHeight="1">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row>
    <row r="66" spans="1:26" ht="13.5" customHeight="1">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row>
    <row r="67" spans="1:26" ht="13.5" customHeight="1">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row>
    <row r="68" spans="1:26" ht="13.5" customHeight="1">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row>
    <row r="69" spans="1:26" ht="13.5" customHeight="1">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row>
    <row r="70" spans="1:26" ht="13.5" customHeight="1">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row>
    <row r="71" spans="1:26" ht="13.5" customHeight="1">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row>
    <row r="72" spans="1:26" ht="13.5" customHeight="1">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row>
    <row r="73" spans="1:26" ht="13.5" customHeight="1">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row>
    <row r="74" spans="1:26" ht="13.5" customHeight="1">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row>
    <row r="75" spans="1:26" ht="13.5" customHeight="1">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row>
    <row r="76" spans="1:26" ht="13.5" customHeight="1">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spans="1:26" ht="13.5" customHeight="1">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row>
    <row r="78" spans="1:26" ht="13.5" customHeight="1">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spans="1:26" ht="13.5" customHeight="1">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row r="80" spans="1:26" ht="13.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row>
    <row r="81" spans="1:26" ht="13.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row>
    <row r="82" spans="1:26" ht="13.5" customHeight="1">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row>
    <row r="83" spans="1:26" ht="13.5" customHeight="1">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row>
    <row r="84" spans="1:26" ht="13.5" customHeight="1">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row>
    <row r="85" spans="1:26" ht="13.5" customHeight="1">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row>
    <row r="86" spans="1:26" ht="13.5" customHeight="1">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row>
    <row r="87" spans="1:26" ht="13.5" customHeight="1">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row>
    <row r="88" spans="1:26" ht="13.5" customHeight="1">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row>
    <row r="89" spans="1:26" ht="13.5" customHeight="1">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row>
    <row r="90" spans="1:26" ht="13.5" customHeight="1">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row>
    <row r="91" spans="1:26" ht="13.5" customHeight="1">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row>
    <row r="92" spans="1:26" ht="13.5" customHeight="1">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row>
    <row r="93" spans="1:26" ht="13.5" customHeight="1">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row>
    <row r="94" spans="1:26" ht="13.5" customHeight="1">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row>
    <row r="95" spans="1:26" ht="13.5" customHeight="1">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row>
    <row r="96" spans="1:26" ht="13.5" customHeight="1">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row>
    <row r="97" spans="1:26" ht="13.5" customHeight="1">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row>
    <row r="98" spans="1:26" ht="13.5" customHeight="1">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row>
    <row r="99" spans="1:26" ht="13.5" customHeight="1">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row>
    <row r="100" spans="1:26" ht="13.5" customHeight="1">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row>
    <row r="101" spans="1:26" ht="13.5" customHeight="1">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row>
    <row r="102" spans="1:26" ht="13.5" customHeight="1">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row>
    <row r="103" spans="1:26" ht="13.5" customHeight="1">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row>
    <row r="104" spans="1:26" ht="13.5" customHeight="1">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row>
    <row r="105" spans="1:26" ht="13.5" customHeight="1">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spans="1:26" ht="13.5" customHeight="1">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spans="1:26" ht="13.5" customHeight="1">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row>
    <row r="108" spans="1:26" ht="13.5" customHeight="1">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row>
    <row r="109" spans="1:26" ht="13.5" customHeight="1">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13.5" customHeight="1">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13.5" customHeight="1">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3.5" customHeight="1">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3.5" customHeight="1">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13.5" customHeight="1">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13.5" customHeight="1">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3.5" customHeight="1">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row>
    <row r="117" spans="1:26" ht="13.5" customHeight="1">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row>
    <row r="118" spans="1:26" ht="13.5" customHeight="1">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row>
    <row r="119" spans="1:26" ht="13.5" customHeight="1">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row>
    <row r="120" spans="1:26" ht="13.5" customHeight="1">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row>
    <row r="121" spans="1:26" ht="13.5" customHeight="1">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row>
    <row r="122" spans="1:26" ht="13.5" customHeight="1">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row>
    <row r="123" spans="1:26" ht="13.5" customHeight="1">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row>
    <row r="124" spans="1:26" ht="13.5" customHeight="1">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row>
    <row r="125" spans="1:26" ht="13.5" customHeight="1">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3.5" customHeight="1">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13.5" customHeight="1">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row>
    <row r="128" spans="1:26" ht="13.5" customHeight="1">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spans="1:26" ht="13.5" customHeight="1">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row>
    <row r="130" spans="1:26" ht="13.5" customHeight="1">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row>
    <row r="131" spans="1:26" ht="13.5" customHeight="1">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row>
    <row r="132" spans="1:26" ht="13.5" customHeight="1">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row>
    <row r="133" spans="1:26" ht="13.5" customHeight="1">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13.5" customHeight="1">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13.5" customHeight="1">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13.5" customHeight="1">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13.5" customHeight="1">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13.5" customHeight="1">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13.5" customHeight="1">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13.5" customHeight="1">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13.5" customHeight="1">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13.5" customHeight="1">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13.5" customHeight="1">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13.5" customHeight="1">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row>
    <row r="145" spans="1:26" ht="13.5" customHeight="1">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spans="1:26" ht="13.5" customHeight="1">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row>
    <row r="147" spans="1:26" ht="13.5" customHeight="1">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row>
    <row r="148" spans="1:26" ht="13.5" customHeight="1">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row>
    <row r="149" spans="1:26" ht="13.5" customHeight="1">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row>
    <row r="150" spans="1:26" ht="13.5" customHeight="1">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row>
    <row r="151" spans="1:26" ht="13.5" customHeight="1">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spans="1:26" ht="13.5" customHeight="1">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row>
    <row r="153" spans="1:26" ht="13.5" customHeight="1">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row>
    <row r="154" spans="1:26" ht="13.5" customHeight="1">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row>
    <row r="155" spans="1:26" ht="13.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row>
    <row r="156" spans="1:26" ht="13.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spans="1:26" ht="13.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row>
    <row r="158" spans="1:26" ht="13.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row>
    <row r="159" spans="1:26" ht="13.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spans="1:26" ht="13.5" customHeight="1">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row>
    <row r="161" spans="1:26" ht="13.5" customHeight="1">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row>
    <row r="162" spans="1:26" ht="13.5" customHeight="1">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spans="1:26" ht="13.5" customHeight="1">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3.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3.5" customHeight="1">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13.5" customHeight="1">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13.5" customHeight="1">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13.5" customHeight="1">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13.5" customHeight="1">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3.5" customHeight="1">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3.5" customHeight="1">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13.5" customHeight="1">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3.5" customHeight="1">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13.5" customHeight="1">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ht="13.5" customHeight="1">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ht="13.5" customHeight="1">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13.5" customHeight="1">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row>
    <row r="178" spans="1:26" ht="13.5" customHeight="1">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spans="1:26" ht="13.5" customHeight="1">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row>
    <row r="180" spans="1:26" ht="13.5" customHeight="1">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spans="1:26" ht="13.5" customHeight="1">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row>
    <row r="182" spans="1:26" ht="13.5" customHeight="1">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row>
    <row r="183" spans="1:26" ht="13.5" customHeight="1">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row>
    <row r="184" spans="1:26" ht="13.5" customHeight="1">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spans="1:26" ht="13.5" customHeight="1">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row>
    <row r="186" spans="1:26" ht="13.5" customHeight="1">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row>
    <row r="187" spans="1:26" ht="13.5" customHeight="1">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row>
    <row r="188" spans="1:26" ht="13.5" customHeight="1">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row>
    <row r="189" spans="1:26" ht="13.5" customHeight="1">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spans="1:26" ht="13.5" customHeight="1">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row>
    <row r="191" spans="1:26" ht="13.5" customHeight="1">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row>
    <row r="192" spans="1:26" ht="13.5" customHeight="1">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spans="1:26" ht="13.5" customHeight="1">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spans="1:26" ht="13.5" customHeight="1">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spans="1:26" ht="13.5" customHeight="1">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spans="1:26" ht="13.5" customHeight="1">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3.5" customHeight="1">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ht="13.5" customHeight="1">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3.5" customHeight="1">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13.5" customHeight="1">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13.5" customHeight="1">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13.5" customHeight="1">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13.5" customHeight="1">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3.5" customHeight="1">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13.5" customHeight="1">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13.5" customHeight="1">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13.5" customHeight="1">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13.5" customHeight="1">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13.5" customHeight="1">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row>
    <row r="210" spans="1:26" ht="13.5" customHeight="1">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row>
    <row r="211" spans="1:26" ht="13.5" customHeight="1">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spans="1:26" ht="13.5" customHeight="1">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row>
    <row r="213" spans="1:26" ht="13.5" customHeight="1">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spans="1:26" ht="13.5" customHeight="1">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spans="1:26" ht="13.5" customHeight="1">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row>
    <row r="216" spans="1:26" ht="13.5" customHeight="1">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row>
    <row r="217" spans="1:26" ht="13.5" customHeight="1">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row>
    <row r="218" spans="1:26" ht="13.5" customHeight="1">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row>
    <row r="219" spans="1:26" ht="13.5" customHeight="1">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row>
    <row r="220" spans="1:26" ht="13.5" customHeight="1">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0"/>
  <sheetViews>
    <sheetView workbookViewId="0"/>
  </sheetViews>
  <sheetFormatPr baseColWidth="10" defaultColWidth="14.42578125" defaultRowHeight="15" customHeight="1"/>
  <cols>
    <col min="1" max="6" width="10.7109375" customWidth="1"/>
  </cols>
  <sheetData>
    <row r="1" spans="2:5" ht="14.25" customHeight="1"/>
    <row r="2" spans="2:5" ht="14.25" customHeight="1">
      <c r="B2" s="35" t="s">
        <v>223</v>
      </c>
      <c r="E2" s="35" t="s">
        <v>224</v>
      </c>
    </row>
    <row r="3" spans="2:5" ht="14.25" customHeight="1">
      <c r="B3" s="35" t="s">
        <v>225</v>
      </c>
      <c r="E3" s="35" t="s">
        <v>226</v>
      </c>
    </row>
    <row r="4" spans="2:5" ht="14.25" customHeight="1">
      <c r="B4" s="35" t="s">
        <v>227</v>
      </c>
      <c r="E4" s="35" t="s">
        <v>137</v>
      </c>
    </row>
    <row r="5" spans="2:5" ht="14.25" customHeight="1">
      <c r="B5" s="35" t="s">
        <v>150</v>
      </c>
    </row>
    <row r="6" spans="2:5" ht="14.25" customHeight="1"/>
    <row r="7" spans="2:5" ht="14.25" customHeight="1"/>
    <row r="8" spans="2:5" ht="14.25" customHeight="1">
      <c r="B8" s="35" t="s">
        <v>228</v>
      </c>
    </row>
    <row r="9" spans="2:5" ht="14.25" customHeight="1">
      <c r="B9" s="35" t="s">
        <v>229</v>
      </c>
    </row>
    <row r="10" spans="2:5" ht="14.25" customHeight="1">
      <c r="B10" s="35" t="s">
        <v>230</v>
      </c>
    </row>
    <row r="11" spans="2:5" ht="14.25" customHeight="1"/>
    <row r="12" spans="2:5" ht="14.25" customHeight="1"/>
    <row r="13" spans="2:5" ht="14.25" customHeight="1">
      <c r="B13" s="35" t="s">
        <v>231</v>
      </c>
    </row>
    <row r="14" spans="2:5" ht="14.25" customHeight="1">
      <c r="B14" s="35" t="s">
        <v>143</v>
      </c>
    </row>
    <row r="15" spans="2:5" ht="14.25" customHeight="1">
      <c r="B15" s="35" t="s">
        <v>232</v>
      </c>
    </row>
    <row r="16" spans="2:5" ht="14.25" customHeight="1">
      <c r="B16" s="35" t="s">
        <v>233</v>
      </c>
    </row>
    <row r="17" spans="2:2" ht="14.25" customHeight="1">
      <c r="B17" s="35" t="s">
        <v>234</v>
      </c>
    </row>
    <row r="18" spans="2:2" ht="14.25" customHeight="1">
      <c r="B18" s="35" t="s">
        <v>235</v>
      </c>
    </row>
    <row r="19" spans="2:2" ht="14.25" customHeight="1">
      <c r="B19" s="35" t="s">
        <v>236</v>
      </c>
    </row>
    <row r="20" spans="2:2" ht="14.25" customHeight="1"/>
    <row r="21" spans="2:2" ht="14.25" customHeight="1"/>
    <row r="22" spans="2:2" ht="14.25" customHeight="1"/>
    <row r="23" spans="2:2" ht="14.25" customHeight="1"/>
    <row r="24" spans="2:2" ht="14.25" customHeight="1"/>
    <row r="25" spans="2:2" ht="14.25" customHeight="1"/>
    <row r="26" spans="2:2" ht="14.25" customHeight="1"/>
    <row r="27" spans="2:2" ht="14.25" customHeight="1"/>
    <row r="28" spans="2:2" ht="14.25" customHeight="1"/>
    <row r="29" spans="2:2" ht="14.25" customHeight="1"/>
    <row r="30" spans="2:2" ht="14.25" customHeight="1"/>
    <row r="31" spans="2:2" ht="14.25" customHeight="1"/>
    <row r="32" spans="2: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heetViews>
  <sheetFormatPr baseColWidth="10" defaultColWidth="14.42578125" defaultRowHeight="15" customHeight="1"/>
  <cols>
    <col min="1" max="1" width="32.85546875" customWidth="1"/>
    <col min="2" max="21" width="11.42578125" customWidth="1"/>
  </cols>
  <sheetData>
    <row r="1" spans="1:21" ht="13.5" customHeight="1">
      <c r="A1" s="114"/>
      <c r="B1" s="114"/>
      <c r="C1" s="114"/>
      <c r="D1" s="114"/>
      <c r="E1" s="114"/>
      <c r="F1" s="114"/>
      <c r="G1" s="114"/>
      <c r="H1" s="114"/>
      <c r="I1" s="114"/>
      <c r="J1" s="114"/>
      <c r="K1" s="114"/>
      <c r="L1" s="114"/>
      <c r="M1" s="114"/>
      <c r="N1" s="114"/>
      <c r="O1" s="114"/>
      <c r="P1" s="114"/>
      <c r="Q1" s="114"/>
      <c r="R1" s="114"/>
      <c r="S1" s="114"/>
      <c r="T1" s="114"/>
      <c r="U1" s="114"/>
    </row>
    <row r="2" spans="1:21" ht="13.5" customHeight="1">
      <c r="A2" s="114"/>
      <c r="B2" s="114"/>
      <c r="C2" s="114"/>
      <c r="D2" s="114"/>
      <c r="E2" s="114"/>
      <c r="F2" s="114"/>
      <c r="G2" s="114"/>
      <c r="H2" s="114"/>
      <c r="I2" s="114"/>
      <c r="J2" s="114"/>
      <c r="K2" s="114"/>
      <c r="L2" s="114"/>
      <c r="M2" s="114"/>
      <c r="N2" s="114"/>
      <c r="O2" s="114"/>
      <c r="P2" s="114"/>
      <c r="Q2" s="114"/>
      <c r="R2" s="114"/>
      <c r="S2" s="114"/>
      <c r="T2" s="114"/>
      <c r="U2" s="114"/>
    </row>
    <row r="3" spans="1:21" ht="13.5" customHeight="1">
      <c r="A3" s="115" t="s">
        <v>160</v>
      </c>
      <c r="B3" s="114"/>
      <c r="C3" s="114"/>
      <c r="D3" s="114"/>
      <c r="E3" s="114"/>
      <c r="F3" s="114"/>
      <c r="G3" s="114"/>
      <c r="H3" s="114"/>
      <c r="I3" s="114"/>
      <c r="J3" s="114"/>
      <c r="K3" s="114"/>
      <c r="L3" s="114"/>
      <c r="M3" s="114"/>
      <c r="N3" s="114"/>
      <c r="O3" s="114"/>
      <c r="P3" s="114"/>
      <c r="Q3" s="114"/>
      <c r="R3" s="114"/>
      <c r="S3" s="114"/>
      <c r="T3" s="114"/>
      <c r="U3" s="114"/>
    </row>
    <row r="4" spans="1:21" ht="13.5" customHeight="1">
      <c r="A4" s="115" t="s">
        <v>154</v>
      </c>
      <c r="B4" s="114"/>
      <c r="C4" s="114"/>
      <c r="D4" s="114"/>
      <c r="E4" s="114"/>
      <c r="F4" s="114"/>
      <c r="G4" s="114"/>
      <c r="H4" s="114"/>
      <c r="I4" s="114"/>
      <c r="J4" s="114"/>
      <c r="K4" s="114"/>
      <c r="L4" s="114"/>
      <c r="M4" s="114"/>
      <c r="N4" s="114"/>
      <c r="O4" s="114"/>
      <c r="P4" s="114"/>
      <c r="Q4" s="114"/>
      <c r="R4" s="114"/>
      <c r="S4" s="114"/>
      <c r="T4" s="114"/>
      <c r="U4" s="114"/>
    </row>
    <row r="5" spans="1:21" ht="13.5" customHeight="1">
      <c r="A5" s="115" t="s">
        <v>145</v>
      </c>
      <c r="B5" s="114"/>
      <c r="C5" s="114"/>
      <c r="D5" s="114"/>
      <c r="E5" s="114"/>
      <c r="F5" s="114"/>
      <c r="G5" s="114"/>
      <c r="H5" s="114"/>
      <c r="I5" s="114"/>
      <c r="J5" s="114"/>
      <c r="K5" s="114"/>
      <c r="L5" s="114"/>
      <c r="M5" s="114"/>
      <c r="N5" s="114"/>
      <c r="O5" s="114"/>
      <c r="P5" s="114"/>
      <c r="Q5" s="114"/>
      <c r="R5" s="114"/>
      <c r="S5" s="114"/>
      <c r="T5" s="114"/>
      <c r="U5" s="114"/>
    </row>
    <row r="6" spans="1:21" ht="13.5" customHeight="1">
      <c r="A6" s="115" t="s">
        <v>210</v>
      </c>
      <c r="B6" s="114"/>
      <c r="C6" s="114"/>
      <c r="D6" s="114"/>
      <c r="E6" s="114"/>
      <c r="F6" s="114"/>
      <c r="G6" s="114"/>
      <c r="H6" s="114"/>
      <c r="I6" s="114"/>
      <c r="J6" s="114"/>
      <c r="K6" s="114"/>
      <c r="L6" s="114"/>
      <c r="M6" s="114"/>
      <c r="N6" s="114"/>
      <c r="O6" s="114"/>
      <c r="P6" s="114"/>
      <c r="Q6" s="114"/>
      <c r="R6" s="114"/>
      <c r="S6" s="114"/>
      <c r="T6" s="114"/>
      <c r="U6" s="114"/>
    </row>
    <row r="7" spans="1:21" ht="13.5" customHeight="1">
      <c r="A7" s="115" t="s">
        <v>146</v>
      </c>
      <c r="B7" s="114"/>
      <c r="C7" s="114"/>
      <c r="D7" s="114"/>
      <c r="E7" s="114"/>
      <c r="F7" s="114"/>
      <c r="G7" s="114"/>
      <c r="H7" s="114"/>
      <c r="I7" s="114"/>
      <c r="J7" s="114"/>
      <c r="K7" s="114"/>
      <c r="L7" s="114"/>
      <c r="M7" s="114"/>
      <c r="N7" s="114"/>
      <c r="O7" s="114"/>
      <c r="P7" s="114"/>
      <c r="Q7" s="114"/>
      <c r="R7" s="114"/>
      <c r="S7" s="114"/>
      <c r="T7" s="114"/>
      <c r="U7" s="114"/>
    </row>
    <row r="8" spans="1:21" ht="13.5" customHeight="1">
      <c r="A8" s="115" t="s">
        <v>155</v>
      </c>
      <c r="B8" s="114"/>
      <c r="C8" s="114"/>
      <c r="D8" s="114"/>
      <c r="E8" s="114"/>
      <c r="F8" s="114"/>
      <c r="G8" s="114"/>
      <c r="H8" s="114"/>
      <c r="I8" s="114"/>
      <c r="J8" s="114"/>
      <c r="K8" s="114"/>
      <c r="L8" s="114"/>
      <c r="M8" s="114"/>
      <c r="N8" s="114"/>
      <c r="O8" s="114"/>
      <c r="P8" s="114"/>
      <c r="Q8" s="114"/>
      <c r="R8" s="114"/>
      <c r="S8" s="114"/>
      <c r="T8" s="114"/>
      <c r="U8" s="114"/>
    </row>
    <row r="9" spans="1:21" ht="13.5" customHeight="1">
      <c r="A9" s="115" t="s">
        <v>147</v>
      </c>
      <c r="B9" s="114"/>
      <c r="C9" s="114"/>
      <c r="D9" s="114"/>
      <c r="E9" s="114"/>
      <c r="F9" s="114"/>
      <c r="G9" s="114"/>
      <c r="H9" s="114"/>
      <c r="I9" s="114"/>
      <c r="J9" s="114"/>
      <c r="K9" s="114"/>
      <c r="L9" s="114"/>
      <c r="M9" s="114"/>
      <c r="N9" s="114"/>
      <c r="O9" s="114"/>
      <c r="P9" s="114"/>
      <c r="Q9" s="114"/>
      <c r="R9" s="114"/>
      <c r="S9" s="114"/>
      <c r="T9" s="114"/>
      <c r="U9" s="114"/>
    </row>
    <row r="10" spans="1:21" ht="13.5" customHeight="1">
      <c r="A10" s="115" t="s">
        <v>148</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c r="A11" s="115" t="s">
        <v>161</v>
      </c>
      <c r="B11" s="114"/>
      <c r="C11" s="114"/>
      <c r="D11" s="114"/>
      <c r="E11" s="114"/>
      <c r="F11" s="114"/>
      <c r="G11" s="114"/>
      <c r="H11" s="114"/>
      <c r="I11" s="114"/>
      <c r="J11" s="114"/>
      <c r="K11" s="114"/>
      <c r="L11" s="114"/>
      <c r="M11" s="114"/>
      <c r="N11" s="114"/>
      <c r="O11" s="114"/>
      <c r="P11" s="114"/>
      <c r="Q11" s="114"/>
      <c r="R11" s="114"/>
      <c r="S11" s="114"/>
      <c r="T11" s="114"/>
      <c r="U11" s="114"/>
    </row>
    <row r="12" spans="1:21" ht="13.5" customHeight="1">
      <c r="A12" s="115" t="s">
        <v>237</v>
      </c>
      <c r="B12" s="114"/>
      <c r="C12" s="114"/>
      <c r="D12" s="114"/>
      <c r="E12" s="114"/>
      <c r="F12" s="114"/>
      <c r="G12" s="114"/>
      <c r="H12" s="114"/>
      <c r="I12" s="114"/>
      <c r="J12" s="114"/>
      <c r="K12" s="114"/>
      <c r="L12" s="114"/>
      <c r="M12" s="114"/>
      <c r="N12" s="114"/>
      <c r="O12" s="114"/>
      <c r="P12" s="114"/>
      <c r="Q12" s="114"/>
      <c r="R12" s="114"/>
      <c r="S12" s="114"/>
      <c r="T12" s="114"/>
      <c r="U12" s="114"/>
    </row>
    <row r="13" spans="1:21" ht="13.5" customHeight="1">
      <c r="A13" s="115" t="s">
        <v>238</v>
      </c>
      <c r="B13" s="114"/>
      <c r="C13" s="114"/>
      <c r="D13" s="114"/>
      <c r="E13" s="114"/>
      <c r="F13" s="114"/>
      <c r="G13" s="114"/>
      <c r="H13" s="114"/>
      <c r="I13" s="114"/>
      <c r="J13" s="114"/>
      <c r="K13" s="114"/>
      <c r="L13" s="114"/>
      <c r="M13" s="114"/>
      <c r="N13" s="114"/>
      <c r="O13" s="114"/>
      <c r="P13" s="114"/>
      <c r="Q13" s="114"/>
      <c r="R13" s="114"/>
      <c r="S13" s="114"/>
      <c r="T13" s="114"/>
      <c r="U13" s="114"/>
    </row>
    <row r="14" spans="1:21" ht="13.5" customHeight="1">
      <c r="A14" s="115" t="s">
        <v>239</v>
      </c>
      <c r="B14" s="114"/>
      <c r="C14" s="114"/>
      <c r="D14" s="114"/>
      <c r="E14" s="114"/>
      <c r="F14" s="114"/>
      <c r="G14" s="114"/>
      <c r="H14" s="114"/>
      <c r="I14" s="114"/>
      <c r="J14" s="114"/>
      <c r="K14" s="114"/>
      <c r="L14" s="114"/>
      <c r="M14" s="114"/>
      <c r="N14" s="114"/>
      <c r="O14" s="114"/>
      <c r="P14" s="114"/>
      <c r="Q14" s="114"/>
      <c r="R14" s="114"/>
      <c r="S14" s="114"/>
      <c r="T14" s="114"/>
      <c r="U14" s="114"/>
    </row>
    <row r="15" spans="1:21" ht="13.5" customHeight="1">
      <c r="A15" s="114"/>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c r="A16" s="115" t="s">
        <v>240</v>
      </c>
      <c r="B16" s="114"/>
      <c r="C16" s="114"/>
      <c r="D16" s="114"/>
      <c r="E16" s="114"/>
      <c r="F16" s="114"/>
      <c r="G16" s="114"/>
      <c r="H16" s="114"/>
      <c r="I16" s="114"/>
      <c r="J16" s="114"/>
      <c r="K16" s="114"/>
      <c r="L16" s="114"/>
      <c r="M16" s="114"/>
      <c r="N16" s="114"/>
      <c r="O16" s="114"/>
      <c r="P16" s="114"/>
      <c r="Q16" s="114"/>
      <c r="R16" s="114"/>
      <c r="S16" s="114"/>
      <c r="T16" s="114"/>
      <c r="U16" s="114"/>
    </row>
    <row r="17" spans="1:21" ht="13.5" customHeight="1">
      <c r="A17" s="115" t="s">
        <v>223</v>
      </c>
      <c r="B17" s="114"/>
      <c r="C17" s="114"/>
      <c r="D17" s="114"/>
      <c r="E17" s="114"/>
      <c r="F17" s="114"/>
      <c r="G17" s="114"/>
      <c r="H17" s="114"/>
      <c r="I17" s="114"/>
      <c r="J17" s="114"/>
      <c r="K17" s="114"/>
      <c r="L17" s="114"/>
      <c r="M17" s="114"/>
      <c r="N17" s="114"/>
      <c r="O17" s="114"/>
      <c r="P17" s="114"/>
      <c r="Q17" s="114"/>
      <c r="R17" s="114"/>
      <c r="S17" s="114"/>
      <c r="T17" s="114"/>
      <c r="U17" s="114"/>
    </row>
    <row r="18" spans="1:21" ht="13.5" customHeight="1">
      <c r="A18" s="115" t="s">
        <v>225</v>
      </c>
      <c r="B18" s="114"/>
      <c r="C18" s="114"/>
      <c r="D18" s="114"/>
      <c r="E18" s="114"/>
      <c r="F18" s="114"/>
      <c r="G18" s="114"/>
      <c r="H18" s="114"/>
      <c r="I18" s="114"/>
      <c r="J18" s="114"/>
      <c r="K18" s="114"/>
      <c r="L18" s="114"/>
      <c r="M18" s="114"/>
      <c r="N18" s="114"/>
      <c r="O18" s="114"/>
      <c r="P18" s="114"/>
      <c r="Q18" s="114"/>
      <c r="R18" s="114"/>
      <c r="S18" s="114"/>
      <c r="T18" s="114"/>
      <c r="U18" s="114"/>
    </row>
    <row r="19" spans="1:21" ht="13.5" customHeight="1">
      <c r="A19" s="114"/>
      <c r="B19" s="114"/>
      <c r="C19" s="114"/>
      <c r="D19" s="114"/>
      <c r="E19" s="114"/>
      <c r="F19" s="114"/>
      <c r="G19" s="114"/>
      <c r="H19" s="114"/>
      <c r="I19" s="114"/>
      <c r="J19" s="114"/>
      <c r="K19" s="114"/>
      <c r="L19" s="114"/>
      <c r="M19" s="114"/>
      <c r="N19" s="114"/>
      <c r="O19" s="114"/>
      <c r="P19" s="114"/>
      <c r="Q19" s="114"/>
      <c r="R19" s="114"/>
      <c r="S19" s="114"/>
      <c r="T19" s="114"/>
      <c r="U19" s="114"/>
    </row>
    <row r="20" spans="1:21" ht="13.5" customHeight="1">
      <c r="A20" s="115" t="s">
        <v>229</v>
      </c>
      <c r="B20" s="114"/>
      <c r="C20" s="114"/>
      <c r="D20" s="114"/>
      <c r="E20" s="114"/>
      <c r="F20" s="114"/>
      <c r="G20" s="114"/>
      <c r="H20" s="114"/>
      <c r="I20" s="114"/>
      <c r="J20" s="114"/>
      <c r="K20" s="114"/>
      <c r="L20" s="114"/>
      <c r="M20" s="114"/>
      <c r="N20" s="114"/>
      <c r="O20" s="114"/>
      <c r="P20" s="114"/>
      <c r="Q20" s="114"/>
      <c r="R20" s="114"/>
      <c r="S20" s="114"/>
      <c r="T20" s="114"/>
      <c r="U20" s="114"/>
    </row>
    <row r="21" spans="1:21" ht="13.5" customHeight="1">
      <c r="A21" s="115" t="s">
        <v>230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c r="A22" s="114"/>
      <c r="B22" s="114"/>
      <c r="C22" s="114"/>
      <c r="D22" s="114"/>
      <c r="E22" s="114"/>
      <c r="F22" s="114"/>
      <c r="G22" s="114"/>
      <c r="H22" s="114"/>
      <c r="I22" s="114"/>
      <c r="J22" s="114"/>
      <c r="K22" s="114"/>
      <c r="L22" s="114"/>
      <c r="M22" s="114"/>
      <c r="N22" s="114"/>
      <c r="O22" s="114"/>
      <c r="P22" s="114"/>
      <c r="Q22" s="114"/>
      <c r="R22" s="114"/>
      <c r="S22" s="114"/>
      <c r="T22" s="114"/>
      <c r="U22" s="114"/>
    </row>
    <row r="23" spans="1:21" ht="13.5" customHeight="1">
      <c r="A23" s="114"/>
      <c r="B23" s="114"/>
      <c r="C23" s="114"/>
      <c r="D23" s="114"/>
      <c r="E23" s="114"/>
      <c r="F23" s="114"/>
      <c r="G23" s="114"/>
      <c r="H23" s="114"/>
      <c r="I23" s="114"/>
      <c r="J23" s="114"/>
      <c r="K23" s="114"/>
      <c r="L23" s="114"/>
      <c r="M23" s="114"/>
      <c r="N23" s="114"/>
      <c r="O23" s="114"/>
      <c r="P23" s="114"/>
      <c r="Q23" s="114"/>
      <c r="R23" s="114"/>
      <c r="S23" s="114"/>
      <c r="T23" s="114"/>
      <c r="U23" s="114"/>
    </row>
    <row r="24" spans="1:21" ht="13.5" customHeight="1">
      <c r="A24" s="114"/>
      <c r="B24" s="114"/>
      <c r="C24" s="114"/>
      <c r="D24" s="114"/>
      <c r="E24" s="114"/>
      <c r="F24" s="114"/>
      <c r="G24" s="114"/>
      <c r="H24" s="114"/>
      <c r="I24" s="114"/>
      <c r="J24" s="114"/>
      <c r="K24" s="114"/>
      <c r="L24" s="114"/>
      <c r="M24" s="114"/>
      <c r="N24" s="114"/>
      <c r="O24" s="114"/>
      <c r="P24" s="114"/>
      <c r="Q24" s="114"/>
      <c r="R24" s="114"/>
      <c r="S24" s="114"/>
      <c r="T24" s="114"/>
      <c r="U24" s="114"/>
    </row>
    <row r="25" spans="1:21" ht="13.5" customHeight="1">
      <c r="A25" s="114"/>
      <c r="B25" s="114"/>
      <c r="C25" s="114"/>
      <c r="D25" s="114"/>
      <c r="E25" s="114"/>
      <c r="F25" s="114"/>
      <c r="G25" s="114"/>
      <c r="H25" s="114"/>
      <c r="I25" s="114"/>
      <c r="J25" s="114"/>
      <c r="K25" s="114"/>
      <c r="L25" s="114"/>
      <c r="M25" s="114"/>
      <c r="N25" s="114"/>
      <c r="O25" s="114"/>
      <c r="P25" s="114"/>
      <c r="Q25" s="114"/>
      <c r="R25" s="114"/>
      <c r="S25" s="114"/>
      <c r="T25" s="114"/>
      <c r="U25" s="114"/>
    </row>
    <row r="26" spans="1:21" ht="13.5" customHeight="1">
      <c r="A26" s="114"/>
      <c r="B26" s="114"/>
      <c r="C26" s="114"/>
      <c r="D26" s="114"/>
      <c r="E26" s="114"/>
      <c r="F26" s="114"/>
      <c r="G26" s="114"/>
      <c r="H26" s="114"/>
      <c r="I26" s="114"/>
      <c r="J26" s="114"/>
      <c r="K26" s="114"/>
      <c r="L26" s="114"/>
      <c r="M26" s="114"/>
      <c r="N26" s="114"/>
      <c r="O26" s="114"/>
      <c r="P26" s="114"/>
      <c r="Q26" s="114"/>
      <c r="R26" s="114"/>
      <c r="S26" s="114"/>
      <c r="T26" s="114"/>
      <c r="U26" s="114"/>
    </row>
    <row r="27" spans="1:21" ht="13.5" customHeight="1">
      <c r="A27" s="114"/>
      <c r="B27" s="114"/>
      <c r="C27" s="114"/>
      <c r="D27" s="114"/>
      <c r="E27" s="114"/>
      <c r="F27" s="114"/>
      <c r="G27" s="114"/>
      <c r="H27" s="114"/>
      <c r="I27" s="114"/>
      <c r="J27" s="114"/>
      <c r="K27" s="114"/>
      <c r="L27" s="114"/>
      <c r="M27" s="114"/>
      <c r="N27" s="114"/>
      <c r="O27" s="114"/>
      <c r="P27" s="114"/>
      <c r="Q27" s="114"/>
      <c r="R27" s="114"/>
      <c r="S27" s="114"/>
      <c r="T27" s="114"/>
      <c r="U27" s="114"/>
    </row>
    <row r="28" spans="1:21" ht="13.5" customHeight="1">
      <c r="A28" s="114"/>
      <c r="B28" s="114"/>
      <c r="C28" s="114"/>
      <c r="D28" s="114"/>
      <c r="E28" s="114"/>
      <c r="F28" s="114"/>
      <c r="G28" s="114"/>
      <c r="H28" s="114"/>
      <c r="I28" s="114"/>
      <c r="J28" s="114"/>
      <c r="K28" s="114"/>
      <c r="L28" s="114"/>
      <c r="M28" s="114"/>
      <c r="N28" s="114"/>
      <c r="O28" s="114"/>
      <c r="P28" s="114"/>
      <c r="Q28" s="114"/>
      <c r="R28" s="114"/>
      <c r="S28" s="114"/>
      <c r="T28" s="114"/>
      <c r="U28" s="114"/>
    </row>
    <row r="29" spans="1:21" ht="13.5" customHeight="1">
      <c r="A29" s="114"/>
      <c r="B29" s="114"/>
      <c r="C29" s="114"/>
      <c r="D29" s="114"/>
      <c r="E29" s="114"/>
      <c r="F29" s="114"/>
      <c r="G29" s="114"/>
      <c r="H29" s="114"/>
      <c r="I29" s="114"/>
      <c r="J29" s="114"/>
      <c r="K29" s="114"/>
      <c r="L29" s="114"/>
      <c r="M29" s="114"/>
      <c r="N29" s="114"/>
      <c r="O29" s="114"/>
      <c r="P29" s="114"/>
      <c r="Q29" s="114"/>
      <c r="R29" s="114"/>
      <c r="S29" s="114"/>
      <c r="T29" s="114"/>
      <c r="U29" s="114"/>
    </row>
    <row r="30" spans="1:21" ht="13.5" customHeight="1">
      <c r="A30" s="114"/>
      <c r="B30" s="114"/>
      <c r="C30" s="114"/>
      <c r="D30" s="114"/>
      <c r="E30" s="114"/>
      <c r="F30" s="114"/>
      <c r="G30" s="114"/>
      <c r="H30" s="114"/>
      <c r="I30" s="114"/>
      <c r="J30" s="114"/>
      <c r="K30" s="114"/>
      <c r="L30" s="114"/>
      <c r="M30" s="114"/>
      <c r="N30" s="114"/>
      <c r="O30" s="114"/>
      <c r="P30" s="114"/>
      <c r="Q30" s="114"/>
      <c r="R30" s="114"/>
      <c r="S30" s="114"/>
      <c r="T30" s="114"/>
      <c r="U30" s="114"/>
    </row>
    <row r="31" spans="1:21" ht="13.5" customHeight="1">
      <c r="A31" s="114"/>
      <c r="B31" s="114"/>
      <c r="C31" s="114"/>
      <c r="D31" s="114"/>
      <c r="E31" s="114"/>
      <c r="F31" s="114"/>
      <c r="G31" s="114"/>
      <c r="H31" s="114"/>
      <c r="I31" s="114"/>
      <c r="J31" s="114"/>
      <c r="K31" s="114"/>
      <c r="L31" s="114"/>
      <c r="M31" s="114"/>
      <c r="N31" s="114"/>
      <c r="O31" s="114"/>
      <c r="P31" s="114"/>
      <c r="Q31" s="114"/>
      <c r="R31" s="114"/>
      <c r="S31" s="114"/>
      <c r="T31" s="114"/>
      <c r="U31" s="114"/>
    </row>
    <row r="32" spans="1:21" ht="13.5" customHeight="1">
      <c r="A32" s="114"/>
      <c r="B32" s="114"/>
      <c r="C32" s="114"/>
      <c r="D32" s="114"/>
      <c r="E32" s="114"/>
      <c r="F32" s="114"/>
      <c r="G32" s="114"/>
      <c r="H32" s="114"/>
      <c r="I32" s="114"/>
      <c r="J32" s="114"/>
      <c r="K32" s="114"/>
      <c r="L32" s="114"/>
      <c r="M32" s="114"/>
      <c r="N32" s="114"/>
      <c r="O32" s="114"/>
      <c r="P32" s="114"/>
      <c r="Q32" s="114"/>
      <c r="R32" s="114"/>
      <c r="S32" s="114"/>
      <c r="T32" s="114"/>
      <c r="U32" s="114"/>
    </row>
    <row r="33" spans="1:21" ht="13.5" customHeight="1">
      <c r="A33" s="114"/>
      <c r="B33" s="114"/>
      <c r="C33" s="114"/>
      <c r="D33" s="114"/>
      <c r="E33" s="114"/>
      <c r="F33" s="114"/>
      <c r="G33" s="114"/>
      <c r="H33" s="114"/>
      <c r="I33" s="114"/>
      <c r="J33" s="114"/>
      <c r="K33" s="114"/>
      <c r="L33" s="114"/>
      <c r="M33" s="114"/>
      <c r="N33" s="114"/>
      <c r="O33" s="114"/>
      <c r="P33" s="114"/>
      <c r="Q33" s="114"/>
      <c r="R33" s="114"/>
      <c r="S33" s="114"/>
      <c r="T33" s="114"/>
      <c r="U33" s="114"/>
    </row>
    <row r="34" spans="1:21" ht="13.5" customHeight="1">
      <c r="A34" s="114"/>
      <c r="B34" s="114"/>
      <c r="C34" s="114"/>
      <c r="D34" s="114"/>
      <c r="E34" s="114"/>
      <c r="F34" s="114"/>
      <c r="G34" s="114"/>
      <c r="H34" s="114"/>
      <c r="I34" s="114"/>
      <c r="J34" s="114"/>
      <c r="K34" s="114"/>
      <c r="L34" s="114"/>
      <c r="M34" s="114"/>
      <c r="N34" s="114"/>
      <c r="O34" s="114"/>
      <c r="P34" s="114"/>
      <c r="Q34" s="114"/>
      <c r="R34" s="114"/>
      <c r="S34" s="114"/>
      <c r="T34" s="114"/>
      <c r="U34" s="114"/>
    </row>
    <row r="35" spans="1:21" ht="13.5" customHeight="1">
      <c r="A35" s="114"/>
      <c r="B35" s="114"/>
      <c r="C35" s="114"/>
      <c r="D35" s="114"/>
      <c r="E35" s="114"/>
      <c r="F35" s="114"/>
      <c r="G35" s="114"/>
      <c r="H35" s="114"/>
      <c r="I35" s="114"/>
      <c r="J35" s="114"/>
      <c r="K35" s="114"/>
      <c r="L35" s="114"/>
      <c r="M35" s="114"/>
      <c r="N35" s="114"/>
      <c r="O35" s="114"/>
      <c r="P35" s="114"/>
      <c r="Q35" s="114"/>
      <c r="R35" s="114"/>
      <c r="S35" s="114"/>
      <c r="T35" s="114"/>
      <c r="U35" s="114"/>
    </row>
    <row r="36" spans="1:21" ht="13.5" customHeight="1">
      <c r="A36" s="114"/>
      <c r="B36" s="114"/>
      <c r="C36" s="114"/>
      <c r="D36" s="114"/>
      <c r="E36" s="114"/>
      <c r="F36" s="114"/>
      <c r="G36" s="114"/>
      <c r="H36" s="114"/>
      <c r="I36" s="114"/>
      <c r="J36" s="114"/>
      <c r="K36" s="114"/>
      <c r="L36" s="114"/>
      <c r="M36" s="114"/>
      <c r="N36" s="114"/>
      <c r="O36" s="114"/>
      <c r="P36" s="114"/>
      <c r="Q36" s="114"/>
      <c r="R36" s="114"/>
      <c r="S36" s="114"/>
      <c r="T36" s="114"/>
      <c r="U36" s="114"/>
    </row>
    <row r="37" spans="1:21" ht="13.5" customHeight="1">
      <c r="A37" s="114"/>
      <c r="B37" s="114"/>
      <c r="C37" s="114"/>
      <c r="D37" s="114"/>
      <c r="E37" s="114"/>
      <c r="F37" s="114"/>
      <c r="G37" s="114"/>
      <c r="H37" s="114"/>
      <c r="I37" s="114"/>
      <c r="J37" s="114"/>
      <c r="K37" s="114"/>
      <c r="L37" s="114"/>
      <c r="M37" s="114"/>
      <c r="N37" s="114"/>
      <c r="O37" s="114"/>
      <c r="P37" s="114"/>
      <c r="Q37" s="114"/>
      <c r="R37" s="114"/>
      <c r="S37" s="114"/>
      <c r="T37" s="114"/>
      <c r="U37" s="114"/>
    </row>
    <row r="38" spans="1:21" ht="13.5" customHeight="1">
      <c r="A38" s="114"/>
      <c r="B38" s="114"/>
      <c r="C38" s="114"/>
      <c r="D38" s="114"/>
      <c r="E38" s="114"/>
      <c r="F38" s="114"/>
      <c r="G38" s="114"/>
      <c r="H38" s="114"/>
      <c r="I38" s="114"/>
      <c r="J38" s="114"/>
      <c r="K38" s="114"/>
      <c r="L38" s="114"/>
      <c r="M38" s="114"/>
      <c r="N38" s="114"/>
      <c r="O38" s="114"/>
      <c r="P38" s="114"/>
      <c r="Q38" s="114"/>
      <c r="R38" s="114"/>
      <c r="S38" s="114"/>
      <c r="T38" s="114"/>
      <c r="U38" s="114"/>
    </row>
    <row r="39" spans="1:21" ht="13.5" customHeight="1">
      <c r="A39" s="114"/>
      <c r="B39" s="114"/>
      <c r="C39" s="114"/>
      <c r="D39" s="114"/>
      <c r="E39" s="114"/>
      <c r="F39" s="114"/>
      <c r="G39" s="114"/>
      <c r="H39" s="114"/>
      <c r="I39" s="114"/>
      <c r="J39" s="114"/>
      <c r="K39" s="114"/>
      <c r="L39" s="114"/>
      <c r="M39" s="114"/>
      <c r="N39" s="114"/>
      <c r="O39" s="114"/>
      <c r="P39" s="114"/>
      <c r="Q39" s="114"/>
      <c r="R39" s="114"/>
      <c r="S39" s="114"/>
      <c r="T39" s="114"/>
      <c r="U39" s="114"/>
    </row>
    <row r="40" spans="1:21" ht="13.5" customHeight="1">
      <c r="A40" s="114"/>
      <c r="B40" s="114"/>
      <c r="C40" s="114"/>
      <c r="D40" s="114"/>
      <c r="E40" s="114"/>
      <c r="F40" s="114"/>
      <c r="G40" s="114"/>
      <c r="H40" s="114"/>
      <c r="I40" s="114"/>
      <c r="J40" s="114"/>
      <c r="K40" s="114"/>
      <c r="L40" s="114"/>
      <c r="M40" s="114"/>
      <c r="N40" s="114"/>
      <c r="O40" s="114"/>
      <c r="P40" s="114"/>
      <c r="Q40" s="114"/>
      <c r="R40" s="114"/>
      <c r="S40" s="114"/>
      <c r="T40" s="114"/>
      <c r="U40" s="114"/>
    </row>
    <row r="41" spans="1:21" ht="13.5" customHeight="1">
      <c r="A41" s="114"/>
      <c r="B41" s="114"/>
      <c r="C41" s="114"/>
      <c r="D41" s="114"/>
      <c r="E41" s="114"/>
      <c r="F41" s="114"/>
      <c r="G41" s="114"/>
      <c r="H41" s="114"/>
      <c r="I41" s="114"/>
      <c r="J41" s="114"/>
      <c r="K41" s="114"/>
      <c r="L41" s="114"/>
      <c r="M41" s="114"/>
      <c r="N41" s="114"/>
      <c r="O41" s="114"/>
      <c r="P41" s="114"/>
      <c r="Q41" s="114"/>
      <c r="R41" s="114"/>
      <c r="S41" s="114"/>
      <c r="T41" s="114"/>
      <c r="U41" s="114"/>
    </row>
    <row r="42" spans="1:21" ht="13.5" customHeight="1">
      <c r="A42" s="114"/>
      <c r="B42" s="114"/>
      <c r="C42" s="114"/>
      <c r="D42" s="114"/>
      <c r="E42" s="114"/>
      <c r="F42" s="114"/>
      <c r="G42" s="114"/>
      <c r="H42" s="114"/>
      <c r="I42" s="114"/>
      <c r="J42" s="114"/>
      <c r="K42" s="114"/>
      <c r="L42" s="114"/>
      <c r="M42" s="114"/>
      <c r="N42" s="114"/>
      <c r="O42" s="114"/>
      <c r="P42" s="114"/>
      <c r="Q42" s="114"/>
      <c r="R42" s="114"/>
      <c r="S42" s="114"/>
      <c r="T42" s="114"/>
      <c r="U42" s="114"/>
    </row>
    <row r="43" spans="1:21" ht="13.5" customHeight="1">
      <c r="A43" s="114"/>
      <c r="B43" s="114"/>
      <c r="C43" s="114"/>
      <c r="D43" s="114"/>
      <c r="E43" s="114"/>
      <c r="F43" s="114"/>
      <c r="G43" s="114"/>
      <c r="H43" s="114"/>
      <c r="I43" s="114"/>
      <c r="J43" s="114"/>
      <c r="K43" s="114"/>
      <c r="L43" s="114"/>
      <c r="M43" s="114"/>
      <c r="N43" s="114"/>
      <c r="O43" s="114"/>
      <c r="P43" s="114"/>
      <c r="Q43" s="114"/>
      <c r="R43" s="114"/>
      <c r="S43" s="114"/>
      <c r="T43" s="114"/>
      <c r="U43" s="114"/>
    </row>
    <row r="44" spans="1:21" ht="13.5" customHeight="1">
      <c r="A44" s="114"/>
      <c r="B44" s="114"/>
      <c r="C44" s="114"/>
      <c r="D44" s="114"/>
      <c r="E44" s="114"/>
      <c r="F44" s="114"/>
      <c r="G44" s="114"/>
      <c r="H44" s="114"/>
      <c r="I44" s="114"/>
      <c r="J44" s="114"/>
      <c r="K44" s="114"/>
      <c r="L44" s="114"/>
      <c r="M44" s="114"/>
      <c r="N44" s="114"/>
      <c r="O44" s="114"/>
      <c r="P44" s="114"/>
      <c r="Q44" s="114"/>
      <c r="R44" s="114"/>
      <c r="S44" s="114"/>
      <c r="T44" s="114"/>
      <c r="U44" s="114"/>
    </row>
    <row r="45" spans="1:21" ht="13.5" customHeight="1">
      <c r="A45" s="114"/>
      <c r="B45" s="114"/>
      <c r="C45" s="114"/>
      <c r="D45" s="114"/>
      <c r="E45" s="114"/>
      <c r="F45" s="114"/>
      <c r="G45" s="114"/>
      <c r="H45" s="114"/>
      <c r="I45" s="114"/>
      <c r="J45" s="114"/>
      <c r="K45" s="114"/>
      <c r="L45" s="114"/>
      <c r="M45" s="114"/>
      <c r="N45" s="114"/>
      <c r="O45" s="114"/>
      <c r="P45" s="114"/>
      <c r="Q45" s="114"/>
      <c r="R45" s="114"/>
      <c r="S45" s="114"/>
      <c r="T45" s="114"/>
      <c r="U45" s="114"/>
    </row>
    <row r="46" spans="1:21" ht="13.5" customHeight="1">
      <c r="A46" s="114"/>
      <c r="B46" s="114"/>
      <c r="C46" s="114"/>
      <c r="D46" s="114"/>
      <c r="E46" s="114"/>
      <c r="F46" s="114"/>
      <c r="G46" s="114"/>
      <c r="H46" s="114"/>
      <c r="I46" s="114"/>
      <c r="J46" s="114"/>
      <c r="K46" s="114"/>
      <c r="L46" s="114"/>
      <c r="M46" s="114"/>
      <c r="N46" s="114"/>
      <c r="O46" s="114"/>
      <c r="P46" s="114"/>
      <c r="Q46" s="114"/>
      <c r="R46" s="114"/>
      <c r="S46" s="114"/>
      <c r="T46" s="114"/>
      <c r="U46" s="114"/>
    </row>
    <row r="47" spans="1:21" ht="13.5" customHeight="1">
      <c r="A47" s="114"/>
      <c r="B47" s="114"/>
      <c r="C47" s="114"/>
      <c r="D47" s="114"/>
      <c r="E47" s="114"/>
      <c r="F47" s="114"/>
      <c r="G47" s="114"/>
      <c r="H47" s="114"/>
      <c r="I47" s="114"/>
      <c r="J47" s="114"/>
      <c r="K47" s="114"/>
      <c r="L47" s="114"/>
      <c r="M47" s="114"/>
      <c r="N47" s="114"/>
      <c r="O47" s="114"/>
      <c r="P47" s="114"/>
      <c r="Q47" s="114"/>
      <c r="R47" s="114"/>
      <c r="S47" s="114"/>
      <c r="T47" s="114"/>
      <c r="U47" s="114"/>
    </row>
    <row r="48" spans="1:21" ht="13.5" customHeight="1">
      <c r="A48" s="114"/>
      <c r="B48" s="114"/>
      <c r="C48" s="114"/>
      <c r="D48" s="114"/>
      <c r="E48" s="114"/>
      <c r="F48" s="114"/>
      <c r="G48" s="114"/>
      <c r="H48" s="114"/>
      <c r="I48" s="114"/>
      <c r="J48" s="114"/>
      <c r="K48" s="114"/>
      <c r="L48" s="114"/>
      <c r="M48" s="114"/>
      <c r="N48" s="114"/>
      <c r="O48" s="114"/>
      <c r="P48" s="114"/>
      <c r="Q48" s="114"/>
      <c r="R48" s="114"/>
      <c r="S48" s="114"/>
      <c r="T48" s="114"/>
      <c r="U48" s="114"/>
    </row>
    <row r="49" spans="1:21" ht="13.5" customHeight="1">
      <c r="A49" s="114"/>
      <c r="B49" s="114"/>
      <c r="C49" s="114"/>
      <c r="D49" s="114"/>
      <c r="E49" s="114"/>
      <c r="F49" s="114"/>
      <c r="G49" s="114"/>
      <c r="H49" s="114"/>
      <c r="I49" s="114"/>
      <c r="J49" s="114"/>
      <c r="K49" s="114"/>
      <c r="L49" s="114"/>
      <c r="M49" s="114"/>
      <c r="N49" s="114"/>
      <c r="O49" s="114"/>
      <c r="P49" s="114"/>
      <c r="Q49" s="114"/>
      <c r="R49" s="114"/>
      <c r="S49" s="114"/>
      <c r="T49" s="114"/>
      <c r="U49" s="114"/>
    </row>
    <row r="50" spans="1:21" ht="13.5" customHeight="1">
      <c r="A50" s="114"/>
      <c r="B50" s="114"/>
      <c r="C50" s="114"/>
      <c r="D50" s="114"/>
      <c r="E50" s="114"/>
      <c r="F50" s="114"/>
      <c r="G50" s="114"/>
      <c r="H50" s="114"/>
      <c r="I50" s="114"/>
      <c r="J50" s="114"/>
      <c r="K50" s="114"/>
      <c r="L50" s="114"/>
      <c r="M50" s="114"/>
      <c r="N50" s="114"/>
      <c r="O50" s="114"/>
      <c r="P50" s="114"/>
      <c r="Q50" s="114"/>
      <c r="R50" s="114"/>
      <c r="S50" s="114"/>
      <c r="T50" s="114"/>
      <c r="U50" s="114"/>
    </row>
    <row r="51" spans="1:21" ht="13.5" customHeight="1">
      <c r="A51" s="114"/>
      <c r="B51" s="114"/>
      <c r="C51" s="114"/>
      <c r="D51" s="114"/>
      <c r="E51" s="114"/>
      <c r="F51" s="114"/>
      <c r="G51" s="114"/>
      <c r="H51" s="114"/>
      <c r="I51" s="114"/>
      <c r="J51" s="114"/>
      <c r="K51" s="114"/>
      <c r="L51" s="114"/>
      <c r="M51" s="114"/>
      <c r="N51" s="114"/>
      <c r="O51" s="114"/>
      <c r="P51" s="114"/>
      <c r="Q51" s="114"/>
      <c r="R51" s="114"/>
      <c r="S51" s="114"/>
      <c r="T51" s="114"/>
      <c r="U51" s="114"/>
    </row>
    <row r="52" spans="1:21" ht="13.5" customHeight="1">
      <c r="A52" s="114"/>
      <c r="B52" s="114"/>
      <c r="C52" s="114"/>
      <c r="D52" s="114"/>
      <c r="E52" s="114"/>
      <c r="F52" s="114"/>
      <c r="G52" s="114"/>
      <c r="H52" s="114"/>
      <c r="I52" s="114"/>
      <c r="J52" s="114"/>
      <c r="K52" s="114"/>
      <c r="L52" s="114"/>
      <c r="M52" s="114"/>
      <c r="N52" s="114"/>
      <c r="O52" s="114"/>
      <c r="P52" s="114"/>
      <c r="Q52" s="114"/>
      <c r="R52" s="114"/>
      <c r="S52" s="114"/>
      <c r="T52" s="114"/>
      <c r="U52" s="114"/>
    </row>
    <row r="53" spans="1:21" ht="13.5" customHeight="1">
      <c r="A53" s="114"/>
      <c r="B53" s="114"/>
      <c r="C53" s="114"/>
      <c r="D53" s="114"/>
      <c r="E53" s="114"/>
      <c r="F53" s="114"/>
      <c r="G53" s="114"/>
      <c r="H53" s="114"/>
      <c r="I53" s="114"/>
      <c r="J53" s="114"/>
      <c r="K53" s="114"/>
      <c r="L53" s="114"/>
      <c r="M53" s="114"/>
      <c r="N53" s="114"/>
      <c r="O53" s="114"/>
      <c r="P53" s="114"/>
      <c r="Q53" s="114"/>
      <c r="R53" s="114"/>
      <c r="S53" s="114"/>
      <c r="T53" s="114"/>
      <c r="U53" s="114"/>
    </row>
    <row r="54" spans="1:21" ht="13.5" customHeight="1">
      <c r="A54" s="114"/>
      <c r="B54" s="114"/>
      <c r="C54" s="114"/>
      <c r="D54" s="114"/>
      <c r="E54" s="114"/>
      <c r="F54" s="114"/>
      <c r="G54" s="114"/>
      <c r="H54" s="114"/>
      <c r="I54" s="114"/>
      <c r="J54" s="114"/>
      <c r="K54" s="114"/>
      <c r="L54" s="114"/>
      <c r="M54" s="114"/>
      <c r="N54" s="114"/>
      <c r="O54" s="114"/>
      <c r="P54" s="114"/>
      <c r="Q54" s="114"/>
      <c r="R54" s="114"/>
      <c r="S54" s="114"/>
      <c r="T54" s="114"/>
      <c r="U54" s="114"/>
    </row>
    <row r="55" spans="1:21" ht="13.5" customHeight="1">
      <c r="A55" s="114"/>
      <c r="B55" s="114"/>
      <c r="C55" s="114"/>
      <c r="D55" s="114"/>
      <c r="E55" s="114"/>
      <c r="F55" s="114"/>
      <c r="G55" s="114"/>
      <c r="H55" s="114"/>
      <c r="I55" s="114"/>
      <c r="J55" s="114"/>
      <c r="K55" s="114"/>
      <c r="L55" s="114"/>
      <c r="M55" s="114"/>
      <c r="N55" s="114"/>
      <c r="O55" s="114"/>
      <c r="P55" s="114"/>
      <c r="Q55" s="114"/>
      <c r="R55" s="114"/>
      <c r="S55" s="114"/>
      <c r="T55" s="114"/>
      <c r="U55" s="114"/>
    </row>
    <row r="56" spans="1:21" ht="13.5" customHeight="1">
      <c r="A56" s="114"/>
      <c r="B56" s="114"/>
      <c r="C56" s="114"/>
      <c r="D56" s="114"/>
      <c r="E56" s="114"/>
      <c r="F56" s="114"/>
      <c r="G56" s="114"/>
      <c r="H56" s="114"/>
      <c r="I56" s="114"/>
      <c r="J56" s="114"/>
      <c r="K56" s="114"/>
      <c r="L56" s="114"/>
      <c r="M56" s="114"/>
      <c r="N56" s="114"/>
      <c r="O56" s="114"/>
      <c r="P56" s="114"/>
      <c r="Q56" s="114"/>
      <c r="R56" s="114"/>
      <c r="S56" s="114"/>
      <c r="T56" s="114"/>
      <c r="U56" s="114"/>
    </row>
    <row r="57" spans="1:21" ht="13.5" customHeight="1">
      <c r="A57" s="114"/>
      <c r="B57" s="114"/>
      <c r="C57" s="114"/>
      <c r="D57" s="114"/>
      <c r="E57" s="114"/>
      <c r="F57" s="114"/>
      <c r="G57" s="114"/>
      <c r="H57" s="114"/>
      <c r="I57" s="114"/>
      <c r="J57" s="114"/>
      <c r="K57" s="114"/>
      <c r="L57" s="114"/>
      <c r="M57" s="114"/>
      <c r="N57" s="114"/>
      <c r="O57" s="114"/>
      <c r="P57" s="114"/>
      <c r="Q57" s="114"/>
      <c r="R57" s="114"/>
      <c r="S57" s="114"/>
      <c r="T57" s="114"/>
      <c r="U57" s="114"/>
    </row>
    <row r="58" spans="1:21" ht="13.5" customHeight="1">
      <c r="A58" s="114"/>
      <c r="B58" s="114"/>
      <c r="C58" s="114"/>
      <c r="D58" s="114"/>
      <c r="E58" s="114"/>
      <c r="F58" s="114"/>
      <c r="G58" s="114"/>
      <c r="H58" s="114"/>
      <c r="I58" s="114"/>
      <c r="J58" s="114"/>
      <c r="K58" s="114"/>
      <c r="L58" s="114"/>
      <c r="M58" s="114"/>
      <c r="N58" s="114"/>
      <c r="O58" s="114"/>
      <c r="P58" s="114"/>
      <c r="Q58" s="114"/>
      <c r="R58" s="114"/>
      <c r="S58" s="114"/>
      <c r="T58" s="114"/>
      <c r="U58" s="114"/>
    </row>
    <row r="59" spans="1:21" ht="13.5" customHeight="1">
      <c r="A59" s="114"/>
      <c r="B59" s="114"/>
      <c r="C59" s="114"/>
      <c r="D59" s="114"/>
      <c r="E59" s="114"/>
      <c r="F59" s="114"/>
      <c r="G59" s="114"/>
      <c r="H59" s="114"/>
      <c r="I59" s="114"/>
      <c r="J59" s="114"/>
      <c r="K59" s="114"/>
      <c r="L59" s="114"/>
      <c r="M59" s="114"/>
      <c r="N59" s="114"/>
      <c r="O59" s="114"/>
      <c r="P59" s="114"/>
      <c r="Q59" s="114"/>
      <c r="R59" s="114"/>
      <c r="S59" s="114"/>
      <c r="T59" s="114"/>
      <c r="U59" s="114"/>
    </row>
    <row r="60" spans="1:21" ht="13.5" customHeight="1">
      <c r="A60" s="114"/>
      <c r="B60" s="114"/>
      <c r="C60" s="114"/>
      <c r="D60" s="114"/>
      <c r="E60" s="114"/>
      <c r="F60" s="114"/>
      <c r="G60" s="114"/>
      <c r="H60" s="114"/>
      <c r="I60" s="114"/>
      <c r="J60" s="114"/>
      <c r="K60" s="114"/>
      <c r="L60" s="114"/>
      <c r="M60" s="114"/>
      <c r="N60" s="114"/>
      <c r="O60" s="114"/>
      <c r="P60" s="114"/>
      <c r="Q60" s="114"/>
      <c r="R60" s="114"/>
      <c r="S60" s="114"/>
      <c r="T60" s="114"/>
      <c r="U60" s="114"/>
    </row>
    <row r="61" spans="1:21" ht="13.5" customHeight="1">
      <c r="A61" s="114"/>
      <c r="B61" s="114"/>
      <c r="C61" s="114"/>
      <c r="D61" s="114"/>
      <c r="E61" s="114"/>
      <c r="F61" s="114"/>
      <c r="G61" s="114"/>
      <c r="H61" s="114"/>
      <c r="I61" s="114"/>
      <c r="J61" s="114"/>
      <c r="K61" s="114"/>
      <c r="L61" s="114"/>
      <c r="M61" s="114"/>
      <c r="N61" s="114"/>
      <c r="O61" s="114"/>
      <c r="P61" s="114"/>
      <c r="Q61" s="114"/>
      <c r="R61" s="114"/>
      <c r="S61" s="114"/>
      <c r="T61" s="114"/>
      <c r="U61" s="114"/>
    </row>
    <row r="62" spans="1:21" ht="13.5" customHeight="1">
      <c r="A62" s="114"/>
      <c r="B62" s="114"/>
      <c r="C62" s="114"/>
      <c r="D62" s="114"/>
      <c r="E62" s="114"/>
      <c r="F62" s="114"/>
      <c r="G62" s="114"/>
      <c r="H62" s="114"/>
      <c r="I62" s="114"/>
      <c r="J62" s="114"/>
      <c r="K62" s="114"/>
      <c r="L62" s="114"/>
      <c r="M62" s="114"/>
      <c r="N62" s="114"/>
      <c r="O62" s="114"/>
      <c r="P62" s="114"/>
      <c r="Q62" s="114"/>
      <c r="R62" s="114"/>
      <c r="S62" s="114"/>
      <c r="T62" s="114"/>
      <c r="U62" s="114"/>
    </row>
    <row r="63" spans="1:21" ht="13.5" customHeight="1">
      <c r="A63" s="114"/>
      <c r="B63" s="114"/>
      <c r="C63" s="114"/>
      <c r="D63" s="114"/>
      <c r="E63" s="114"/>
      <c r="F63" s="114"/>
      <c r="G63" s="114"/>
      <c r="H63" s="114"/>
      <c r="I63" s="114"/>
      <c r="J63" s="114"/>
      <c r="K63" s="114"/>
      <c r="L63" s="114"/>
      <c r="M63" s="114"/>
      <c r="N63" s="114"/>
      <c r="O63" s="114"/>
      <c r="P63" s="114"/>
      <c r="Q63" s="114"/>
      <c r="R63" s="114"/>
      <c r="S63" s="114"/>
      <c r="T63" s="114"/>
      <c r="U63" s="114"/>
    </row>
    <row r="64" spans="1:21" ht="13.5" customHeight="1">
      <c r="A64" s="114"/>
      <c r="B64" s="114"/>
      <c r="C64" s="114"/>
      <c r="D64" s="114"/>
      <c r="E64" s="114"/>
      <c r="F64" s="114"/>
      <c r="G64" s="114"/>
      <c r="H64" s="114"/>
      <c r="I64" s="114"/>
      <c r="J64" s="114"/>
      <c r="K64" s="114"/>
      <c r="L64" s="114"/>
      <c r="M64" s="114"/>
      <c r="N64" s="114"/>
      <c r="O64" s="114"/>
      <c r="P64" s="114"/>
      <c r="Q64" s="114"/>
      <c r="R64" s="114"/>
      <c r="S64" s="114"/>
      <c r="T64" s="114"/>
      <c r="U64" s="114"/>
    </row>
    <row r="65" spans="1:21" ht="13.5" customHeight="1">
      <c r="A65" s="114"/>
      <c r="B65" s="114"/>
      <c r="C65" s="114"/>
      <c r="D65" s="114"/>
      <c r="E65" s="114"/>
      <c r="F65" s="114"/>
      <c r="G65" s="114"/>
      <c r="H65" s="114"/>
      <c r="I65" s="114"/>
      <c r="J65" s="114"/>
      <c r="K65" s="114"/>
      <c r="L65" s="114"/>
      <c r="M65" s="114"/>
      <c r="N65" s="114"/>
      <c r="O65" s="114"/>
      <c r="P65" s="114"/>
      <c r="Q65" s="114"/>
      <c r="R65" s="114"/>
      <c r="S65" s="114"/>
      <c r="T65" s="114"/>
      <c r="U65" s="114"/>
    </row>
    <row r="66" spans="1:21" ht="13.5" customHeight="1">
      <c r="A66" s="114"/>
      <c r="B66" s="114"/>
      <c r="C66" s="114"/>
      <c r="D66" s="114"/>
      <c r="E66" s="114"/>
      <c r="F66" s="114"/>
      <c r="G66" s="114"/>
      <c r="H66" s="114"/>
      <c r="I66" s="114"/>
      <c r="J66" s="114"/>
      <c r="K66" s="114"/>
      <c r="L66" s="114"/>
      <c r="M66" s="114"/>
      <c r="N66" s="114"/>
      <c r="O66" s="114"/>
      <c r="P66" s="114"/>
      <c r="Q66" s="114"/>
      <c r="R66" s="114"/>
      <c r="S66" s="114"/>
      <c r="T66" s="114"/>
      <c r="U66" s="114"/>
    </row>
    <row r="67" spans="1:21" ht="13.5" customHeight="1">
      <c r="A67" s="114"/>
      <c r="B67" s="114"/>
      <c r="C67" s="114"/>
      <c r="D67" s="114"/>
      <c r="E67" s="114"/>
      <c r="F67" s="114"/>
      <c r="G67" s="114"/>
      <c r="H67" s="114"/>
      <c r="I67" s="114"/>
      <c r="J67" s="114"/>
      <c r="K67" s="114"/>
      <c r="L67" s="114"/>
      <c r="M67" s="114"/>
      <c r="N67" s="114"/>
      <c r="O67" s="114"/>
      <c r="P67" s="114"/>
      <c r="Q67" s="114"/>
      <c r="R67" s="114"/>
      <c r="S67" s="114"/>
      <c r="T67" s="114"/>
      <c r="U67" s="114"/>
    </row>
    <row r="68" spans="1:21" ht="13.5" customHeight="1">
      <c r="A68" s="114"/>
      <c r="B68" s="114"/>
      <c r="C68" s="114"/>
      <c r="D68" s="114"/>
      <c r="E68" s="114"/>
      <c r="F68" s="114"/>
      <c r="G68" s="114"/>
      <c r="H68" s="114"/>
      <c r="I68" s="114"/>
      <c r="J68" s="114"/>
      <c r="K68" s="114"/>
      <c r="L68" s="114"/>
      <c r="M68" s="114"/>
      <c r="N68" s="114"/>
      <c r="O68" s="114"/>
      <c r="P68" s="114"/>
      <c r="Q68" s="114"/>
      <c r="R68" s="114"/>
      <c r="S68" s="114"/>
      <c r="T68" s="114"/>
      <c r="U68" s="114"/>
    </row>
    <row r="69" spans="1:21" ht="13.5" customHeight="1">
      <c r="A69" s="114"/>
      <c r="B69" s="114"/>
      <c r="C69" s="114"/>
      <c r="D69" s="114"/>
      <c r="E69" s="114"/>
      <c r="F69" s="114"/>
      <c r="G69" s="114"/>
      <c r="H69" s="114"/>
      <c r="I69" s="114"/>
      <c r="J69" s="114"/>
      <c r="K69" s="114"/>
      <c r="L69" s="114"/>
      <c r="M69" s="114"/>
      <c r="N69" s="114"/>
      <c r="O69" s="114"/>
      <c r="P69" s="114"/>
      <c r="Q69" s="114"/>
      <c r="R69" s="114"/>
      <c r="S69" s="114"/>
      <c r="T69" s="114"/>
      <c r="U69" s="114"/>
    </row>
    <row r="70" spans="1:21" ht="13.5" customHeight="1">
      <c r="A70" s="114"/>
      <c r="B70" s="114"/>
      <c r="C70" s="114"/>
      <c r="D70" s="114"/>
      <c r="E70" s="114"/>
      <c r="F70" s="114"/>
      <c r="G70" s="114"/>
      <c r="H70" s="114"/>
      <c r="I70" s="114"/>
      <c r="J70" s="114"/>
      <c r="K70" s="114"/>
      <c r="L70" s="114"/>
      <c r="M70" s="114"/>
      <c r="N70" s="114"/>
      <c r="O70" s="114"/>
      <c r="P70" s="114"/>
      <c r="Q70" s="114"/>
      <c r="R70" s="114"/>
      <c r="S70" s="114"/>
      <c r="T70" s="114"/>
      <c r="U70" s="114"/>
    </row>
    <row r="71" spans="1:21" ht="13.5" customHeight="1">
      <c r="A71" s="114"/>
      <c r="B71" s="114"/>
      <c r="C71" s="114"/>
      <c r="D71" s="114"/>
      <c r="E71" s="114"/>
      <c r="F71" s="114"/>
      <c r="G71" s="114"/>
      <c r="H71" s="114"/>
      <c r="I71" s="114"/>
      <c r="J71" s="114"/>
      <c r="K71" s="114"/>
      <c r="L71" s="114"/>
      <c r="M71" s="114"/>
      <c r="N71" s="114"/>
      <c r="O71" s="114"/>
      <c r="P71" s="114"/>
      <c r="Q71" s="114"/>
      <c r="R71" s="114"/>
      <c r="S71" s="114"/>
      <c r="T71" s="114"/>
      <c r="U71" s="114"/>
    </row>
    <row r="72" spans="1:21" ht="13.5" customHeight="1">
      <c r="A72" s="114"/>
      <c r="B72" s="114"/>
      <c r="C72" s="114"/>
      <c r="D72" s="114"/>
      <c r="E72" s="114"/>
      <c r="F72" s="114"/>
      <c r="G72" s="114"/>
      <c r="H72" s="114"/>
      <c r="I72" s="114"/>
      <c r="J72" s="114"/>
      <c r="K72" s="114"/>
      <c r="L72" s="114"/>
      <c r="M72" s="114"/>
      <c r="N72" s="114"/>
      <c r="O72" s="114"/>
      <c r="P72" s="114"/>
      <c r="Q72" s="114"/>
      <c r="R72" s="114"/>
      <c r="S72" s="114"/>
      <c r="T72" s="114"/>
      <c r="U72" s="114"/>
    </row>
    <row r="73" spans="1:21" ht="13.5" customHeight="1">
      <c r="A73" s="114"/>
      <c r="B73" s="114"/>
      <c r="C73" s="114"/>
      <c r="D73" s="114"/>
      <c r="E73" s="114"/>
      <c r="F73" s="114"/>
      <c r="G73" s="114"/>
      <c r="H73" s="114"/>
      <c r="I73" s="114"/>
      <c r="J73" s="114"/>
      <c r="K73" s="114"/>
      <c r="L73" s="114"/>
      <c r="M73" s="114"/>
      <c r="N73" s="114"/>
      <c r="O73" s="114"/>
      <c r="P73" s="114"/>
      <c r="Q73" s="114"/>
      <c r="R73" s="114"/>
      <c r="S73" s="114"/>
      <c r="T73" s="114"/>
      <c r="U73" s="114"/>
    </row>
    <row r="74" spans="1:21" ht="13.5" customHeight="1">
      <c r="A74" s="114"/>
      <c r="B74" s="114"/>
      <c r="C74" s="114"/>
      <c r="D74" s="114"/>
      <c r="E74" s="114"/>
      <c r="F74" s="114"/>
      <c r="G74" s="114"/>
      <c r="H74" s="114"/>
      <c r="I74" s="114"/>
      <c r="J74" s="114"/>
      <c r="K74" s="114"/>
      <c r="L74" s="114"/>
      <c r="M74" s="114"/>
      <c r="N74" s="114"/>
      <c r="O74" s="114"/>
      <c r="P74" s="114"/>
      <c r="Q74" s="114"/>
      <c r="R74" s="114"/>
      <c r="S74" s="114"/>
      <c r="T74" s="114"/>
      <c r="U74" s="114"/>
    </row>
    <row r="75" spans="1:21" ht="13.5" customHeight="1">
      <c r="A75" s="114"/>
      <c r="B75" s="114"/>
      <c r="C75" s="114"/>
      <c r="D75" s="114"/>
      <c r="E75" s="114"/>
      <c r="F75" s="114"/>
      <c r="G75" s="114"/>
      <c r="H75" s="114"/>
      <c r="I75" s="114"/>
      <c r="J75" s="114"/>
      <c r="K75" s="114"/>
      <c r="L75" s="114"/>
      <c r="M75" s="114"/>
      <c r="N75" s="114"/>
      <c r="O75" s="114"/>
      <c r="P75" s="114"/>
      <c r="Q75" s="114"/>
      <c r="R75" s="114"/>
      <c r="S75" s="114"/>
      <c r="T75" s="114"/>
      <c r="U75" s="114"/>
    </row>
    <row r="76" spans="1:21" ht="13.5" customHeight="1">
      <c r="A76" s="114"/>
      <c r="B76" s="114"/>
      <c r="C76" s="114"/>
      <c r="D76" s="114"/>
      <c r="E76" s="114"/>
      <c r="F76" s="114"/>
      <c r="G76" s="114"/>
      <c r="H76" s="114"/>
      <c r="I76" s="114"/>
      <c r="J76" s="114"/>
      <c r="K76" s="114"/>
      <c r="L76" s="114"/>
      <c r="M76" s="114"/>
      <c r="N76" s="114"/>
      <c r="O76" s="114"/>
      <c r="P76" s="114"/>
      <c r="Q76" s="114"/>
      <c r="R76" s="114"/>
      <c r="S76" s="114"/>
      <c r="T76" s="114"/>
      <c r="U76" s="114"/>
    </row>
    <row r="77" spans="1:21" ht="13.5" customHeight="1">
      <c r="A77" s="114"/>
      <c r="B77" s="114"/>
      <c r="C77" s="114"/>
      <c r="D77" s="114"/>
      <c r="E77" s="114"/>
      <c r="F77" s="114"/>
      <c r="G77" s="114"/>
      <c r="H77" s="114"/>
      <c r="I77" s="114"/>
      <c r="J77" s="114"/>
      <c r="K77" s="114"/>
      <c r="L77" s="114"/>
      <c r="M77" s="114"/>
      <c r="N77" s="114"/>
      <c r="O77" s="114"/>
      <c r="P77" s="114"/>
      <c r="Q77" s="114"/>
      <c r="R77" s="114"/>
      <c r="S77" s="114"/>
      <c r="T77" s="114"/>
      <c r="U77" s="114"/>
    </row>
    <row r="78" spans="1:21" ht="13.5" customHeight="1">
      <c r="A78" s="114"/>
      <c r="B78" s="114"/>
      <c r="C78" s="114"/>
      <c r="D78" s="114"/>
      <c r="E78" s="114"/>
      <c r="F78" s="114"/>
      <c r="G78" s="114"/>
      <c r="H78" s="114"/>
      <c r="I78" s="114"/>
      <c r="J78" s="114"/>
      <c r="K78" s="114"/>
      <c r="L78" s="114"/>
      <c r="M78" s="114"/>
      <c r="N78" s="114"/>
      <c r="O78" s="114"/>
      <c r="P78" s="114"/>
      <c r="Q78" s="114"/>
      <c r="R78" s="114"/>
      <c r="S78" s="114"/>
      <c r="T78" s="114"/>
      <c r="U78" s="114"/>
    </row>
    <row r="79" spans="1:21" ht="13.5" customHeight="1">
      <c r="A79" s="114"/>
      <c r="B79" s="114"/>
      <c r="C79" s="114"/>
      <c r="D79" s="114"/>
      <c r="E79" s="114"/>
      <c r="F79" s="114"/>
      <c r="G79" s="114"/>
      <c r="H79" s="114"/>
      <c r="I79" s="114"/>
      <c r="J79" s="114"/>
      <c r="K79" s="114"/>
      <c r="L79" s="114"/>
      <c r="M79" s="114"/>
      <c r="N79" s="114"/>
      <c r="O79" s="114"/>
      <c r="P79" s="114"/>
      <c r="Q79" s="114"/>
      <c r="R79" s="114"/>
      <c r="S79" s="114"/>
      <c r="T79" s="114"/>
      <c r="U79" s="114"/>
    </row>
    <row r="80" spans="1:21" ht="13.5" customHeight="1">
      <c r="A80" s="114"/>
      <c r="B80" s="114"/>
      <c r="C80" s="114"/>
      <c r="D80" s="114"/>
      <c r="E80" s="114"/>
      <c r="F80" s="114"/>
      <c r="G80" s="114"/>
      <c r="H80" s="114"/>
      <c r="I80" s="114"/>
      <c r="J80" s="114"/>
      <c r="K80" s="114"/>
      <c r="L80" s="114"/>
      <c r="M80" s="114"/>
      <c r="N80" s="114"/>
      <c r="O80" s="114"/>
      <c r="P80" s="114"/>
      <c r="Q80" s="114"/>
      <c r="R80" s="114"/>
      <c r="S80" s="114"/>
      <c r="T80" s="114"/>
      <c r="U80" s="114"/>
    </row>
    <row r="81" spans="1:21" ht="13.5" customHeight="1">
      <c r="A81" s="114"/>
      <c r="B81" s="114"/>
      <c r="C81" s="114"/>
      <c r="D81" s="114"/>
      <c r="E81" s="114"/>
      <c r="F81" s="114"/>
      <c r="G81" s="114"/>
      <c r="H81" s="114"/>
      <c r="I81" s="114"/>
      <c r="J81" s="114"/>
      <c r="K81" s="114"/>
      <c r="L81" s="114"/>
      <c r="M81" s="114"/>
      <c r="N81" s="114"/>
      <c r="O81" s="114"/>
      <c r="P81" s="114"/>
      <c r="Q81" s="114"/>
      <c r="R81" s="114"/>
      <c r="S81" s="114"/>
      <c r="T81" s="114"/>
      <c r="U81" s="114"/>
    </row>
    <row r="82" spans="1:21" ht="13.5" customHeight="1">
      <c r="A82" s="114"/>
      <c r="B82" s="114"/>
      <c r="C82" s="114"/>
      <c r="D82" s="114"/>
      <c r="E82" s="114"/>
      <c r="F82" s="114"/>
      <c r="G82" s="114"/>
      <c r="H82" s="114"/>
      <c r="I82" s="114"/>
      <c r="J82" s="114"/>
      <c r="K82" s="114"/>
      <c r="L82" s="114"/>
      <c r="M82" s="114"/>
      <c r="N82" s="114"/>
      <c r="O82" s="114"/>
      <c r="P82" s="114"/>
      <c r="Q82" s="114"/>
      <c r="R82" s="114"/>
      <c r="S82" s="114"/>
      <c r="T82" s="114"/>
      <c r="U82" s="114"/>
    </row>
    <row r="83" spans="1:21" ht="13.5" customHeight="1">
      <c r="A83" s="114"/>
      <c r="B83" s="114"/>
      <c r="C83" s="114"/>
      <c r="D83" s="114"/>
      <c r="E83" s="114"/>
      <c r="F83" s="114"/>
      <c r="G83" s="114"/>
      <c r="H83" s="114"/>
      <c r="I83" s="114"/>
      <c r="J83" s="114"/>
      <c r="K83" s="114"/>
      <c r="L83" s="114"/>
      <c r="M83" s="114"/>
      <c r="N83" s="114"/>
      <c r="O83" s="114"/>
      <c r="P83" s="114"/>
      <c r="Q83" s="114"/>
      <c r="R83" s="114"/>
      <c r="S83" s="114"/>
      <c r="T83" s="114"/>
      <c r="U83" s="114"/>
    </row>
    <row r="84" spans="1:21" ht="13.5" customHeight="1">
      <c r="A84" s="114"/>
      <c r="B84" s="114"/>
      <c r="C84" s="114"/>
      <c r="D84" s="114"/>
      <c r="E84" s="114"/>
      <c r="F84" s="114"/>
      <c r="G84" s="114"/>
      <c r="H84" s="114"/>
      <c r="I84" s="114"/>
      <c r="J84" s="114"/>
      <c r="K84" s="114"/>
      <c r="L84" s="114"/>
      <c r="M84" s="114"/>
      <c r="N84" s="114"/>
      <c r="O84" s="114"/>
      <c r="P84" s="114"/>
      <c r="Q84" s="114"/>
      <c r="R84" s="114"/>
      <c r="S84" s="114"/>
      <c r="T84" s="114"/>
      <c r="U84" s="114"/>
    </row>
    <row r="85" spans="1:21" ht="13.5" customHeight="1">
      <c r="A85" s="114"/>
      <c r="B85" s="114"/>
      <c r="C85" s="114"/>
      <c r="D85" s="114"/>
      <c r="E85" s="114"/>
      <c r="F85" s="114"/>
      <c r="G85" s="114"/>
      <c r="H85" s="114"/>
      <c r="I85" s="114"/>
      <c r="J85" s="114"/>
      <c r="K85" s="114"/>
      <c r="L85" s="114"/>
      <c r="M85" s="114"/>
      <c r="N85" s="114"/>
      <c r="O85" s="114"/>
      <c r="P85" s="114"/>
      <c r="Q85" s="114"/>
      <c r="R85" s="114"/>
      <c r="S85" s="114"/>
      <c r="T85" s="114"/>
      <c r="U85" s="114"/>
    </row>
    <row r="86" spans="1:21" ht="13.5" customHeight="1">
      <c r="A86" s="114"/>
      <c r="B86" s="114"/>
      <c r="C86" s="114"/>
      <c r="D86" s="114"/>
      <c r="E86" s="114"/>
      <c r="F86" s="114"/>
      <c r="G86" s="114"/>
      <c r="H86" s="114"/>
      <c r="I86" s="114"/>
      <c r="J86" s="114"/>
      <c r="K86" s="114"/>
      <c r="L86" s="114"/>
      <c r="M86" s="114"/>
      <c r="N86" s="114"/>
      <c r="O86" s="114"/>
      <c r="P86" s="114"/>
      <c r="Q86" s="114"/>
      <c r="R86" s="114"/>
      <c r="S86" s="114"/>
      <c r="T86" s="114"/>
      <c r="U86" s="114"/>
    </row>
    <row r="87" spans="1:21" ht="13.5" customHeight="1">
      <c r="A87" s="114"/>
      <c r="B87" s="114"/>
      <c r="C87" s="114"/>
      <c r="D87" s="114"/>
      <c r="E87" s="114"/>
      <c r="F87" s="114"/>
      <c r="G87" s="114"/>
      <c r="H87" s="114"/>
      <c r="I87" s="114"/>
      <c r="J87" s="114"/>
      <c r="K87" s="114"/>
      <c r="L87" s="114"/>
      <c r="M87" s="114"/>
      <c r="N87" s="114"/>
      <c r="O87" s="114"/>
      <c r="P87" s="114"/>
      <c r="Q87" s="114"/>
      <c r="R87" s="114"/>
      <c r="S87" s="114"/>
      <c r="T87" s="114"/>
      <c r="U87" s="114"/>
    </row>
    <row r="88" spans="1:21" ht="13.5" customHeight="1">
      <c r="A88" s="114"/>
      <c r="B88" s="114"/>
      <c r="C88" s="114"/>
      <c r="D88" s="114"/>
      <c r="E88" s="114"/>
      <c r="F88" s="114"/>
      <c r="G88" s="114"/>
      <c r="H88" s="114"/>
      <c r="I88" s="114"/>
      <c r="J88" s="114"/>
      <c r="K88" s="114"/>
      <c r="L88" s="114"/>
      <c r="M88" s="114"/>
      <c r="N88" s="114"/>
      <c r="O88" s="114"/>
      <c r="P88" s="114"/>
      <c r="Q88" s="114"/>
      <c r="R88" s="114"/>
      <c r="S88" s="114"/>
      <c r="T88" s="114"/>
      <c r="U88" s="114"/>
    </row>
    <row r="89" spans="1:21" ht="13.5" customHeight="1">
      <c r="A89" s="114"/>
      <c r="B89" s="114"/>
      <c r="C89" s="114"/>
      <c r="D89" s="114"/>
      <c r="E89" s="114"/>
      <c r="F89" s="114"/>
      <c r="G89" s="114"/>
      <c r="H89" s="114"/>
      <c r="I89" s="114"/>
      <c r="J89" s="114"/>
      <c r="K89" s="114"/>
      <c r="L89" s="114"/>
      <c r="M89" s="114"/>
      <c r="N89" s="114"/>
      <c r="O89" s="114"/>
      <c r="P89" s="114"/>
      <c r="Q89" s="114"/>
      <c r="R89" s="114"/>
      <c r="S89" s="114"/>
      <c r="T89" s="114"/>
      <c r="U89" s="114"/>
    </row>
    <row r="90" spans="1:21" ht="13.5" customHeight="1">
      <c r="A90" s="114"/>
      <c r="B90" s="114"/>
      <c r="C90" s="114"/>
      <c r="D90" s="114"/>
      <c r="E90" s="114"/>
      <c r="F90" s="114"/>
      <c r="G90" s="114"/>
      <c r="H90" s="114"/>
      <c r="I90" s="114"/>
      <c r="J90" s="114"/>
      <c r="K90" s="114"/>
      <c r="L90" s="114"/>
      <c r="M90" s="114"/>
      <c r="N90" s="114"/>
      <c r="O90" s="114"/>
      <c r="P90" s="114"/>
      <c r="Q90" s="114"/>
      <c r="R90" s="114"/>
      <c r="S90" s="114"/>
      <c r="T90" s="114"/>
      <c r="U90" s="114"/>
    </row>
    <row r="91" spans="1:21" ht="13.5" customHeight="1">
      <c r="A91" s="114"/>
      <c r="B91" s="114"/>
      <c r="C91" s="114"/>
      <c r="D91" s="114"/>
      <c r="E91" s="114"/>
      <c r="F91" s="114"/>
      <c r="G91" s="114"/>
      <c r="H91" s="114"/>
      <c r="I91" s="114"/>
      <c r="J91" s="114"/>
      <c r="K91" s="114"/>
      <c r="L91" s="114"/>
      <c r="M91" s="114"/>
      <c r="N91" s="114"/>
      <c r="O91" s="114"/>
      <c r="P91" s="114"/>
      <c r="Q91" s="114"/>
      <c r="R91" s="114"/>
      <c r="S91" s="114"/>
      <c r="T91" s="114"/>
      <c r="U91" s="114"/>
    </row>
    <row r="92" spans="1:21" ht="13.5" customHeight="1">
      <c r="A92" s="114"/>
      <c r="B92" s="114"/>
      <c r="C92" s="114"/>
      <c r="D92" s="114"/>
      <c r="E92" s="114"/>
      <c r="F92" s="114"/>
      <c r="G92" s="114"/>
      <c r="H92" s="114"/>
      <c r="I92" s="114"/>
      <c r="J92" s="114"/>
      <c r="K92" s="114"/>
      <c r="L92" s="114"/>
      <c r="M92" s="114"/>
      <c r="N92" s="114"/>
      <c r="O92" s="114"/>
      <c r="P92" s="114"/>
      <c r="Q92" s="114"/>
      <c r="R92" s="114"/>
      <c r="S92" s="114"/>
      <c r="T92" s="114"/>
      <c r="U92" s="114"/>
    </row>
    <row r="93" spans="1:21" ht="13.5" customHeight="1">
      <c r="A93" s="114"/>
      <c r="B93" s="114"/>
      <c r="C93" s="114"/>
      <c r="D93" s="114"/>
      <c r="E93" s="114"/>
      <c r="F93" s="114"/>
      <c r="G93" s="114"/>
      <c r="H93" s="114"/>
      <c r="I93" s="114"/>
      <c r="J93" s="114"/>
      <c r="K93" s="114"/>
      <c r="L93" s="114"/>
      <c r="M93" s="114"/>
      <c r="N93" s="114"/>
      <c r="O93" s="114"/>
      <c r="P93" s="114"/>
      <c r="Q93" s="114"/>
      <c r="R93" s="114"/>
      <c r="S93" s="114"/>
      <c r="T93" s="114"/>
      <c r="U93" s="114"/>
    </row>
    <row r="94" spans="1:21" ht="13.5" customHeight="1">
      <c r="A94" s="114"/>
      <c r="B94" s="114"/>
      <c r="C94" s="114"/>
      <c r="D94" s="114"/>
      <c r="E94" s="114"/>
      <c r="F94" s="114"/>
      <c r="G94" s="114"/>
      <c r="H94" s="114"/>
      <c r="I94" s="114"/>
      <c r="J94" s="114"/>
      <c r="K94" s="114"/>
      <c r="L94" s="114"/>
      <c r="M94" s="114"/>
      <c r="N94" s="114"/>
      <c r="O94" s="114"/>
      <c r="P94" s="114"/>
      <c r="Q94" s="114"/>
      <c r="R94" s="114"/>
      <c r="S94" s="114"/>
      <c r="T94" s="114"/>
      <c r="U94" s="114"/>
    </row>
    <row r="95" spans="1:21" ht="13.5" customHeight="1">
      <c r="A95" s="114"/>
      <c r="B95" s="114"/>
      <c r="C95" s="114"/>
      <c r="D95" s="114"/>
      <c r="E95" s="114"/>
      <c r="F95" s="114"/>
      <c r="G95" s="114"/>
      <c r="H95" s="114"/>
      <c r="I95" s="114"/>
      <c r="J95" s="114"/>
      <c r="K95" s="114"/>
      <c r="L95" s="114"/>
      <c r="M95" s="114"/>
      <c r="N95" s="114"/>
      <c r="O95" s="114"/>
      <c r="P95" s="114"/>
      <c r="Q95" s="114"/>
      <c r="R95" s="114"/>
      <c r="S95" s="114"/>
      <c r="T95" s="114"/>
      <c r="U95" s="114"/>
    </row>
    <row r="96" spans="1:21" ht="13.5" customHeight="1">
      <c r="A96" s="114"/>
      <c r="B96" s="114"/>
      <c r="C96" s="114"/>
      <c r="D96" s="114"/>
      <c r="E96" s="114"/>
      <c r="F96" s="114"/>
      <c r="G96" s="114"/>
      <c r="H96" s="114"/>
      <c r="I96" s="114"/>
      <c r="J96" s="114"/>
      <c r="K96" s="114"/>
      <c r="L96" s="114"/>
      <c r="M96" s="114"/>
      <c r="N96" s="114"/>
      <c r="O96" s="114"/>
      <c r="P96" s="114"/>
      <c r="Q96" s="114"/>
      <c r="R96" s="114"/>
      <c r="S96" s="114"/>
      <c r="T96" s="114"/>
      <c r="U96" s="114"/>
    </row>
    <row r="97" spans="1:21" ht="13.5" customHeight="1">
      <c r="A97" s="114"/>
      <c r="B97" s="114"/>
      <c r="C97" s="114"/>
      <c r="D97" s="114"/>
      <c r="E97" s="114"/>
      <c r="F97" s="114"/>
      <c r="G97" s="114"/>
      <c r="H97" s="114"/>
      <c r="I97" s="114"/>
      <c r="J97" s="114"/>
      <c r="K97" s="114"/>
      <c r="L97" s="114"/>
      <c r="M97" s="114"/>
      <c r="N97" s="114"/>
      <c r="O97" s="114"/>
      <c r="P97" s="114"/>
      <c r="Q97" s="114"/>
      <c r="R97" s="114"/>
      <c r="S97" s="114"/>
      <c r="T97" s="114"/>
      <c r="U97" s="114"/>
    </row>
    <row r="98" spans="1:21" ht="13.5" customHeight="1">
      <c r="A98" s="114"/>
      <c r="B98" s="114"/>
      <c r="C98" s="114"/>
      <c r="D98" s="114"/>
      <c r="E98" s="114"/>
      <c r="F98" s="114"/>
      <c r="G98" s="114"/>
      <c r="H98" s="114"/>
      <c r="I98" s="114"/>
      <c r="J98" s="114"/>
      <c r="K98" s="114"/>
      <c r="L98" s="114"/>
      <c r="M98" s="114"/>
      <c r="N98" s="114"/>
      <c r="O98" s="114"/>
      <c r="P98" s="114"/>
      <c r="Q98" s="114"/>
      <c r="R98" s="114"/>
      <c r="S98" s="114"/>
      <c r="T98" s="114"/>
      <c r="U98" s="114"/>
    </row>
    <row r="99" spans="1:21" ht="13.5" customHeight="1">
      <c r="A99" s="114"/>
      <c r="B99" s="114"/>
      <c r="C99" s="114"/>
      <c r="D99" s="114"/>
      <c r="E99" s="114"/>
      <c r="F99" s="114"/>
      <c r="G99" s="114"/>
      <c r="H99" s="114"/>
      <c r="I99" s="114"/>
      <c r="J99" s="114"/>
      <c r="K99" s="114"/>
      <c r="L99" s="114"/>
      <c r="M99" s="114"/>
      <c r="N99" s="114"/>
      <c r="O99" s="114"/>
      <c r="P99" s="114"/>
      <c r="Q99" s="114"/>
      <c r="R99" s="114"/>
      <c r="S99" s="114"/>
      <c r="T99" s="114"/>
      <c r="U99" s="114"/>
    </row>
    <row r="100" spans="1:21" ht="13.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row>
    <row r="101" spans="1:21" ht="13.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row>
    <row r="102" spans="1:21" ht="13.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row>
    <row r="103" spans="1:21" ht="13.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row>
    <row r="104" spans="1:21" ht="13.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row>
    <row r="105" spans="1:21" ht="13.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row>
    <row r="106" spans="1:21" ht="13.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row>
    <row r="107" spans="1:21" ht="13.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row>
    <row r="108" spans="1:21" ht="13.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row>
    <row r="109" spans="1:21" ht="13.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row>
    <row r="110" spans="1:21" ht="13.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row>
    <row r="111" spans="1:21" ht="13.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row>
    <row r="112" spans="1:21" ht="13.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row>
    <row r="113" spans="1:21" ht="13.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row>
    <row r="114" spans="1:21" ht="13.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row>
    <row r="115" spans="1:21" ht="13.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row>
    <row r="116" spans="1:21" ht="13.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row>
    <row r="117" spans="1:21" ht="13.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row>
    <row r="118" spans="1:21" ht="13.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row>
    <row r="119" spans="1:21" ht="13.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row>
    <row r="120" spans="1:21" ht="13.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row>
    <row r="121" spans="1:21" ht="13.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row>
    <row r="122" spans="1:21" ht="13.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row>
    <row r="123" spans="1:21" ht="13.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row>
    <row r="124" spans="1:21" ht="13.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row>
    <row r="125" spans="1:21" ht="13.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row>
    <row r="126" spans="1:21" ht="13.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row>
    <row r="127" spans="1:21" ht="13.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row>
    <row r="128" spans="1:21" ht="13.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row>
    <row r="129" spans="1:21" ht="13.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row>
    <row r="130" spans="1:21" ht="13.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row>
    <row r="131" spans="1:21" ht="13.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row>
    <row r="132" spans="1:21" ht="13.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row>
    <row r="133" spans="1:21" ht="13.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row>
    <row r="134" spans="1:21" ht="13.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row>
    <row r="135" spans="1:21" ht="13.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row>
    <row r="136" spans="1:21" ht="13.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row>
    <row r="137" spans="1:21" ht="13.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row>
    <row r="138" spans="1:21" ht="13.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row>
    <row r="139" spans="1:21" ht="13.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row>
    <row r="140" spans="1:21" ht="13.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row>
    <row r="141" spans="1:21" ht="13.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row>
    <row r="142" spans="1:21" ht="13.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row>
    <row r="143" spans="1:21" ht="13.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row>
    <row r="144" spans="1:21" ht="13.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row>
    <row r="145" spans="1:21" ht="13.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row>
    <row r="146" spans="1:21" ht="13.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row>
    <row r="147" spans="1:21" ht="13.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row>
    <row r="148" spans="1:21" ht="13.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row>
    <row r="149" spans="1:21" ht="13.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row>
    <row r="150" spans="1:21" ht="13.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row>
    <row r="151" spans="1:21" ht="13.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row>
    <row r="152" spans="1:21" ht="13.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row>
    <row r="153" spans="1:21" ht="13.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row>
    <row r="154" spans="1:21" ht="13.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row>
    <row r="155" spans="1:21" ht="13.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row>
    <row r="156" spans="1:21" ht="13.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row>
    <row r="157" spans="1:21" ht="13.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row>
    <row r="158" spans="1:21" ht="13.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row>
    <row r="159" spans="1:21" ht="13.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row>
    <row r="160" spans="1:21" ht="13.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row>
    <row r="161" spans="1:21" ht="13.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row>
    <row r="162" spans="1:21" ht="13.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row>
    <row r="163" spans="1:21" ht="13.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row>
    <row r="164" spans="1:21" ht="13.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row>
    <row r="165" spans="1:21" ht="13.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row>
    <row r="166" spans="1:21" ht="13.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row>
    <row r="167" spans="1:21" ht="13.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row>
    <row r="168" spans="1:21" ht="13.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row>
    <row r="169" spans="1:21" ht="13.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row>
    <row r="170" spans="1:21" ht="13.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row>
    <row r="171" spans="1:21" ht="13.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row>
    <row r="172" spans="1:21" ht="13.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row>
    <row r="173" spans="1:21" ht="13.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row>
    <row r="174" spans="1:21" ht="13.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row>
    <row r="175" spans="1:21" ht="13.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row>
    <row r="176" spans="1:21" ht="13.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row>
    <row r="177" spans="1:21" ht="13.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row>
    <row r="178" spans="1:21" ht="13.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row>
    <row r="179" spans="1:21" ht="13.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row>
    <row r="180" spans="1:21" ht="13.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row>
    <row r="181" spans="1:21" ht="13.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row>
    <row r="182" spans="1:21" ht="13.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row>
    <row r="183" spans="1:21" ht="13.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row>
    <row r="184" spans="1:21" ht="13.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row>
    <row r="185" spans="1:21" ht="13.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row>
    <row r="186" spans="1:21" ht="13.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row>
    <row r="187" spans="1:21" ht="13.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row>
    <row r="188" spans="1:21" ht="13.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row>
    <row r="189" spans="1:21" ht="13.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row>
    <row r="190" spans="1:21" ht="13.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row>
    <row r="191" spans="1:21" ht="13.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row>
    <row r="192" spans="1:21" ht="13.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row>
    <row r="193" spans="1:21" ht="13.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row>
    <row r="194" spans="1:21" ht="13.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row>
    <row r="195" spans="1:21" ht="13.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row>
    <row r="196" spans="1:21" ht="13.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row>
    <row r="197" spans="1:21" ht="13.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row>
    <row r="198" spans="1:21" ht="13.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row>
    <row r="199" spans="1:21" ht="13.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row>
    <row r="200" spans="1:21" ht="13.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row>
    <row r="201" spans="1:21" ht="13.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row>
    <row r="202" spans="1:21" ht="13.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row>
    <row r="203" spans="1:21" ht="13.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row>
    <row r="204" spans="1:21" ht="13.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row>
    <row r="205" spans="1:21" ht="13.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row>
    <row r="206" spans="1:21" ht="13.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row>
    <row r="207" spans="1:21" ht="13.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row>
    <row r="208" spans="1:21" ht="13.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row>
    <row r="209" spans="1:21" ht="13.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row>
    <row r="210" spans="1:21" ht="13.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row>
    <row r="211" spans="1:21" ht="13.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row>
    <row r="212" spans="1:21" ht="13.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row>
    <row r="213" spans="1:21" ht="13.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row>
    <row r="214" spans="1:21" ht="13.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row>
    <row r="215" spans="1:21" ht="13.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row>
    <row r="216" spans="1:21" ht="13.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row>
    <row r="217" spans="1:21" ht="13.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row>
    <row r="218" spans="1:21" ht="13.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row>
    <row r="219" spans="1:21" ht="13.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row>
    <row r="220" spans="1:21" ht="13.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row>
    <row r="221" spans="1:21" ht="13.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Tabla Impacto</vt:lpstr>
      <vt:lpstr>Mapa final</vt:lpstr>
      <vt:lpstr>Matriz Calor Inherente</vt:lpstr>
      <vt:lpstr>Matriz Calor Residual</vt:lpstr>
      <vt:lpstr>Tabla probabilidad</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DANIEL_PINEDA</dc:creator>
  <cp:lastModifiedBy>Sandy Poveda Vargas</cp:lastModifiedBy>
  <dcterms:created xsi:type="dcterms:W3CDTF">2023-01-10T21:22:01Z</dcterms:created>
  <dcterms:modified xsi:type="dcterms:W3CDTF">2023-04-26T16:31:30Z</dcterms:modified>
</cp:coreProperties>
</file>