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INFORME DE ACTIVIDADES\REVISION DEPENDENCIAS\MATRIZ\1. MONITOREO\10-8-24 REV SIGAMI RIESGOS GEST-CORRUPCION\5. BIM (SEP-OCT_24)\3. CATASTRO_OK\"/>
    </mc:Choice>
  </mc:AlternateContent>
  <xr:revisionPtr revIDLastSave="0" documentId="13_ncr:1_{8D0FF204-412C-4479-A80A-F0E27CF17466}"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26" l="1"/>
  <c r="D10" i="22"/>
  <c r="D10" i="1" s="1"/>
  <c r="D13" i="22"/>
  <c r="B13" i="26" s="1"/>
  <c r="A12" i="8" l="1"/>
  <c r="A13" i="8"/>
  <c r="A14" i="8"/>
  <c r="D12" i="1" l="1"/>
  <c r="I13" i="1" l="1"/>
  <c r="J11" i="3" l="1"/>
  <c r="K11" i="3" l="1"/>
  <c r="H11" i="3"/>
  <c r="A6" i="23" l="1"/>
  <c r="A8" i="34"/>
  <c r="A6" i="34"/>
  <c r="B1" i="34"/>
  <c r="F10" i="1" l="1"/>
  <c r="F46" i="1"/>
  <c r="E46" i="1"/>
  <c r="F42" i="1"/>
  <c r="E42" i="1"/>
  <c r="F38" i="1"/>
  <c r="E38" i="1"/>
  <c r="F34" i="1"/>
  <c r="E34" i="1"/>
  <c r="F30" i="1"/>
  <c r="E30" i="1"/>
  <c r="F26" i="1"/>
  <c r="E26" i="1"/>
  <c r="F22" i="1"/>
  <c r="E22" i="1"/>
  <c r="F18" i="1"/>
  <c r="E18" i="1"/>
  <c r="F14" i="1"/>
  <c r="E14" i="1"/>
  <c r="E10" i="1"/>
  <c r="E11" i="26" l="1"/>
  <c r="E12" i="26" l="1"/>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40" i="22"/>
  <c r="E39" i="22"/>
  <c r="E38" i="22"/>
  <c r="D40" i="22"/>
  <c r="B49" i="26" s="1"/>
  <c r="D39" i="22"/>
  <c r="B48" i="26" s="1"/>
  <c r="D38" i="22"/>
  <c r="B47" i="26" s="1"/>
  <c r="E37" i="22"/>
  <c r="E36" i="22"/>
  <c r="E35" i="22"/>
  <c r="D37" i="22"/>
  <c r="D44" i="1" s="1"/>
  <c r="D36" i="22"/>
  <c r="D43" i="1" s="1"/>
  <c r="D35" i="22"/>
  <c r="D42" i="1" s="1"/>
  <c r="E34" i="22"/>
  <c r="E33" i="22"/>
  <c r="E32" i="22"/>
  <c r="D34" i="22"/>
  <c r="B41" i="26" s="1"/>
  <c r="D33" i="22"/>
  <c r="B40" i="26" s="1"/>
  <c r="D32" i="22"/>
  <c r="B39" i="26" s="1"/>
  <c r="E31" i="22"/>
  <c r="E30" i="22"/>
  <c r="E29" i="22"/>
  <c r="D31" i="22"/>
  <c r="D36" i="1" s="1"/>
  <c r="D30" i="22"/>
  <c r="D35" i="1" s="1"/>
  <c r="D29" i="22"/>
  <c r="D34" i="1" s="1"/>
  <c r="E28" i="22"/>
  <c r="E27" i="22"/>
  <c r="E26" i="22"/>
  <c r="D28" i="22"/>
  <c r="D32" i="1" s="1"/>
  <c r="D27" i="22"/>
  <c r="B187" i="3" s="1"/>
  <c r="D26" i="22"/>
  <c r="B31" i="26" s="1"/>
  <c r="E25" i="22"/>
  <c r="E24" i="22"/>
  <c r="E23" i="22"/>
  <c r="D25" i="22"/>
  <c r="D28" i="1" s="1"/>
  <c r="D24" i="22"/>
  <c r="D27" i="1" s="1"/>
  <c r="D23" i="22"/>
  <c r="D26" i="1" s="1"/>
  <c r="E22" i="22"/>
  <c r="E21" i="22"/>
  <c r="E20" i="22"/>
  <c r="D22" i="22"/>
  <c r="D24" i="1" s="1"/>
  <c r="D21" i="22"/>
  <c r="B24" i="26" s="1"/>
  <c r="D20" i="22"/>
  <c r="D22" i="1" s="1"/>
  <c r="E19" i="22"/>
  <c r="E18" i="22"/>
  <c r="E17" i="22"/>
  <c r="D19" i="22"/>
  <c r="D20" i="1" s="1"/>
  <c r="D18" i="22"/>
  <c r="D19" i="1" s="1"/>
  <c r="D17" i="22"/>
  <c r="D18" i="1" s="1"/>
  <c r="E16" i="22"/>
  <c r="E15" i="22"/>
  <c r="E14" i="22"/>
  <c r="D16" i="22"/>
  <c r="D16" i="1" s="1"/>
  <c r="D15" i="22"/>
  <c r="D14" i="22"/>
  <c r="E13" i="22"/>
  <c r="E12" i="22"/>
  <c r="E10" i="22"/>
  <c r="D12" i="22"/>
  <c r="C14" i="1"/>
  <c r="C18" i="1"/>
  <c r="C30" i="1"/>
  <c r="C38" i="1"/>
  <c r="C46" i="1"/>
  <c r="C38" i="22"/>
  <c r="B11" i="26" l="1"/>
  <c r="B15" i="26"/>
  <c r="B12" i="26"/>
  <c r="D11" i="1"/>
  <c r="G128" i="3"/>
  <c r="H121" i="3" s="1"/>
  <c r="J121" i="3" s="1"/>
  <c r="G194" i="3"/>
  <c r="H187" i="3" s="1"/>
  <c r="J187" i="3" s="1"/>
  <c r="G216" i="3"/>
  <c r="H209" i="3" s="1"/>
  <c r="J209" i="3" s="1"/>
  <c r="G260" i="3"/>
  <c r="H253" i="3" s="1"/>
  <c r="D40" i="26" s="1"/>
  <c r="G304" i="3"/>
  <c r="H297" i="3" s="1"/>
  <c r="J297" i="3" s="1"/>
  <c r="G326" i="3"/>
  <c r="H319" i="3" s="1"/>
  <c r="J319" i="3" s="1"/>
  <c r="B330" i="3"/>
  <c r="D40" i="1"/>
  <c r="B132" i="3"/>
  <c r="B19" i="26"/>
  <c r="B35" i="26"/>
  <c r="D15" i="1"/>
  <c r="B198" i="3"/>
  <c r="B27" i="26"/>
  <c r="B43" i="26"/>
  <c r="D23" i="1"/>
  <c r="C29" i="22"/>
  <c r="B264" i="3"/>
  <c r="D39" i="1"/>
  <c r="B176" i="3"/>
  <c r="B308" i="3"/>
  <c r="D31" i="1"/>
  <c r="D47" i="1"/>
  <c r="B110" i="3"/>
  <c r="B242" i="3"/>
  <c r="D48" i="1"/>
  <c r="G183" i="3"/>
  <c r="H176" i="3" s="1"/>
  <c r="G293" i="3"/>
  <c r="H286" i="3" s="1"/>
  <c r="G150" i="3"/>
  <c r="H143" i="3" s="1"/>
  <c r="G172" i="3"/>
  <c r="H165" i="3" s="1"/>
  <c r="G238" i="3"/>
  <c r="H231" i="3" s="1"/>
  <c r="G282" i="3"/>
  <c r="H275" i="3" s="1"/>
  <c r="B99" i="3"/>
  <c r="B121" i="3"/>
  <c r="B143" i="3"/>
  <c r="B165" i="3"/>
  <c r="B209" i="3"/>
  <c r="B231" i="3"/>
  <c r="B253" i="3"/>
  <c r="B275" i="3"/>
  <c r="B297" i="3"/>
  <c r="B319" i="3"/>
  <c r="B16" i="26"/>
  <c r="B20" i="26"/>
  <c r="B28" i="26"/>
  <c r="B36" i="26"/>
  <c r="B44" i="26"/>
  <c r="C32" i="22"/>
  <c r="B154" i="3"/>
  <c r="B286" i="3"/>
  <c r="C26" i="22"/>
  <c r="C35" i="22"/>
  <c r="C42" i="1"/>
  <c r="C23" i="22"/>
  <c r="C26" i="1"/>
  <c r="G73" i="3"/>
  <c r="H66" i="3" s="1"/>
  <c r="G139" i="3"/>
  <c r="H132" i="3" s="1"/>
  <c r="G161" i="3"/>
  <c r="H154" i="3" s="1"/>
  <c r="G205" i="3"/>
  <c r="H198" i="3" s="1"/>
  <c r="G227" i="3"/>
  <c r="H220" i="3" s="1"/>
  <c r="G271" i="3"/>
  <c r="H264" i="3" s="1"/>
  <c r="G315" i="3"/>
  <c r="H308" i="3" s="1"/>
  <c r="G337" i="3"/>
  <c r="H330" i="3" s="1"/>
  <c r="B17" i="26"/>
  <c r="B21" i="26"/>
  <c r="B25" i="26"/>
  <c r="B29" i="26"/>
  <c r="B37" i="26"/>
  <c r="B45" i="26"/>
  <c r="D14" i="1"/>
  <c r="D30" i="1"/>
  <c r="D38" i="1"/>
  <c r="D46" i="1"/>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20" i="22"/>
  <c r="C17" i="22"/>
  <c r="C14"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8" i="22"/>
  <c r="A47" i="26" s="1"/>
  <c r="A35" i="22"/>
  <c r="A32" i="22"/>
  <c r="A29" i="22"/>
  <c r="A26" i="22"/>
  <c r="A23" i="22"/>
  <c r="A20" i="22"/>
  <c r="A10" i="22"/>
  <c r="B1" i="8"/>
  <c r="A17" i="22"/>
  <c r="A14" i="22"/>
  <c r="B1" i="22"/>
  <c r="B1" i="20"/>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B74" i="29"/>
  <c r="A121" i="3"/>
  <c r="A23" i="26"/>
  <c r="B71" i="16"/>
  <c r="A132" i="3"/>
  <c r="A110" i="3"/>
  <c r="B22" i="1"/>
  <c r="A18" i="8"/>
  <c r="B158" i="29"/>
  <c r="A253" i="3"/>
  <c r="A39" i="26"/>
  <c r="B151" i="16"/>
  <c r="A264" i="3"/>
  <c r="A242" i="3"/>
  <c r="B38" i="1"/>
  <c r="A11" i="8"/>
  <c r="A13" i="25" s="1"/>
  <c r="B11" i="29"/>
  <c r="B11" i="16"/>
  <c r="A11" i="26"/>
  <c r="B10" i="1"/>
  <c r="A17" i="8"/>
  <c r="B137" i="29"/>
  <c r="A231" i="3"/>
  <c r="A209" i="3"/>
  <c r="A35" i="26"/>
  <c r="A220" i="3"/>
  <c r="B131" i="16"/>
  <c r="B34" i="1"/>
  <c r="B53" i="29"/>
  <c r="A99" i="3"/>
  <c r="A19" i="26"/>
  <c r="A88" i="3"/>
  <c r="B51" i="16"/>
  <c r="B18" i="1"/>
  <c r="A15" i="8"/>
  <c r="B95" i="29"/>
  <c r="A165" i="3"/>
  <c r="A143" i="3"/>
  <c r="A27" i="26"/>
  <c r="A154" i="3"/>
  <c r="B26" i="1"/>
  <c r="B91" i="16"/>
  <c r="A19" i="8"/>
  <c r="B180" i="29"/>
  <c r="A297" i="3"/>
  <c r="A275" i="3"/>
  <c r="B172" i="16"/>
  <c r="A43" i="26"/>
  <c r="A286" i="3"/>
  <c r="B42" i="1"/>
  <c r="B32" i="29"/>
  <c r="B31" i="16"/>
  <c r="A15" i="26"/>
  <c r="B14" i="1"/>
  <c r="A16" i="8"/>
  <c r="B116" i="29"/>
  <c r="B111" i="16"/>
  <c r="A187" i="3"/>
  <c r="A31" i="26"/>
  <c r="A198" i="3"/>
  <c r="A176" i="3"/>
  <c r="B30" i="1"/>
  <c r="A20" i="8"/>
  <c r="B201" i="29"/>
  <c r="B192" i="16"/>
  <c r="A319" i="3"/>
  <c r="A330" i="3"/>
  <c r="A308" i="3"/>
  <c r="B46" i="1"/>
  <c r="D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7" i="3"/>
  <c r="G36" i="3"/>
  <c r="G34" i="3"/>
  <c r="G33" i="3"/>
  <c r="G28" i="3"/>
  <c r="G27" i="3"/>
  <c r="G26" i="3"/>
  <c r="G25"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H33" i="3" s="1"/>
  <c r="J33" i="3" s="1"/>
  <c r="K33" i="3" s="1"/>
  <c r="G29" i="3"/>
  <c r="H22" i="3" s="1"/>
  <c r="J22" i="3" s="1"/>
  <c r="K22" i="3" s="1"/>
  <c r="G18" i="3"/>
  <c r="B77" i="21"/>
  <c r="D55" i="25" s="1"/>
  <c r="F36" i="25" s="1"/>
  <c r="B54" i="21"/>
  <c r="D32" i="25" s="1"/>
  <c r="F13" i="25" s="1"/>
  <c r="D12" i="26" l="1"/>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<sst xmlns="http://schemas.openxmlformats.org/spreadsheetml/2006/main" count="2541" uniqueCount="552">
  <si>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</si>
  <si>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</si>
  <si>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</si>
  <si>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</si>
  <si>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</si>
  <si>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</si>
  <si>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</si>
  <si>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</si>
  <si>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</si>
  <si>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</si>
  <si>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</si>
  <si>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</si>
  <si>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</si>
  <si>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</si>
  <si>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</si>
  <si>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</si>
  <si>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</si>
  <si>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</si>
  <si>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</si>
  <si>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</si>
  <si>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</si>
  <si>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</si>
  <si>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</si>
  <si>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</si>
  <si>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</si>
  <si>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</si>
  <si>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</si>
  <si>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</si>
  <si>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</si>
  <si>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</si>
  <si>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</si>
  <si>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</si>
  <si>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</si>
  <si>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</si>
  <si>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</si>
  <si>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</si>
  <si>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</si>
  <si>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</si>
  <si>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</si>
  <si>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</si>
  <si>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</si>
  <si>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</si>
  <si>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</si>
  <si>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</si>
  <si>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</si>
  <si>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</si>
  <si>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</si>
  <si>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</si>
  <si>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</si>
  <si>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</si>
  <si>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</si>
  <si>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</si>
  <si>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</si>
  <si>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</si>
  <si>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</si>
  <si>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</si>
  <si>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</si>
  <si>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</si>
  <si>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</si>
  <si>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</si>
  <si>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</si>
  <si>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</si>
  <si>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</si>
  <si>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</si>
  <si>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</si>
  <si>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</si>
  <si>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</si>
  <si>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</si>
  <si>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</si>
  <si>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</si>
  <si>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</si>
  <si>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</si>
  <si>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</si>
  <si>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</si>
  <si>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</si>
  <si>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</si>
  <si>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</si>
  <si>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</si>
  <si>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</si>
  <si>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</si>
  <si>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</si>
  <si>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</si>
  <si>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</si>
  <si>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</si>
  <si>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</si>
  <si>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</si>
  <si>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</si>
  <si>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</si>
  <si>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</si>
  <si>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</si>
  <si>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</si>
  <si>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</si>
  <si>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</si>
  <si>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</si>
  <si>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</si>
  <si>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</si>
  <si>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</si>
  <si>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</si>
  <si>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</si>
  <si>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</si>
  <si>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</si>
  <si>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</si>
  <si>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</si>
  <si>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</si>
  <si>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</si>
  <si>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</si>
  <si>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</si>
  <si>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</si>
  <si>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</si>
  <si>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</si>
  <si>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</si>
  <si>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</si>
  <si>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</si>
  <si>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</si>
  <si>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</si>
  <si>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</si>
  <si>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</si>
  <si>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</si>
  <si>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</si>
  <si>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</si>
  <si>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</si>
  <si>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</si>
  <si>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</si>
  <si>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</si>
  <si>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</si>
  <si>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</si>
  <si>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</si>
  <si>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</si>
  <si>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</si>
  <si>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</si>
  <si>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</si>
  <si>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</si>
  <si>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</si>
  <si>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</si>
  <si>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</si>
  <si>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</si>
  <si>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</si>
  <si>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</si>
  <si>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</si>
  <si>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</si>
  <si>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</si>
  <si>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</si>
  <si>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</si>
  <si>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</si>
  <si>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</si>
  <si>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</si>
  <si>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</si>
  <si>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</si>
  <si>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</si>
  <si>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</si>
  <si>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</si>
  <si>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</si>
  <si>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</si>
  <si>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</si>
  <si>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</si>
  <si>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</si>
  <si>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</si>
  <si>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</si>
  <si>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</si>
  <si>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</si>
  <si>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</si>
  <si>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</si>
  <si>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</si>
  <si>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</si>
  <si>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</si>
  <si>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</si>
  <si>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</si>
  <si>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</si>
  <si>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</si>
  <si>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</si>
  <si>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</si>
  <si>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</si>
  <si>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</si>
  <si>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</si>
  <si>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</si>
  <si>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</si>
  <si>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</si>
  <si>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</si>
  <si>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</si>
  <si>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</si>
  <si>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</si>
  <si>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</si>
  <si>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</si>
  <si>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</si>
  <si>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</si>
  <si>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</si>
  <si>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</si>
  <si>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</si>
  <si>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</si>
  <si>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</si>
  <si>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</si>
  <si>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</si>
  <si>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</si>
  <si>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</si>
  <si>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</si>
  <si>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</si>
  <si>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</si>
  <si>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</si>
  <si>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</si>
  <si>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</si>
  <si>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</si>
  <si>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</si>
  <si>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</si>
  <si>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</si>
  <si>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</si>
  <si>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</si>
  <si>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</si>
  <si>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</si>
  <si>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</si>
  <si>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</si>
  <si>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</si>
  <si>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</si>
  <si>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</si>
  <si>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</si>
  <si>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</si>
  <si>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</si>
  <si>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</si>
  <si>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</si>
  <si>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</si>
  <si>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</si>
  <si>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</si>
  <si>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</si>
  <si>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</si>
  <si>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</si>
  <si>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</si>
  <si>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</si>
  <si>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</si>
  <si>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</si>
  <si>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</si>
  <si>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</si>
  <si>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</si>
  <si>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</si>
  <si>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</si>
  <si>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</si>
  <si>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</si>
  <si>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</si>
  <si>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</si>
  <si>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</si>
  <si>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</si>
  <si>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</si>
  <si>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</si>
  <si>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</si>
  <si>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</si>
  <si>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</si>
  <si>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</si>
  <si>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</si>
  <si>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</si>
  <si>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</si>
  <si>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</si>
  <si>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</si>
  <si>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</si>
  <si>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</si>
  <si>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</si>
  <si>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</si>
  <si>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</si>
  <si>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</si>
  <si>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</si>
  <si>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</si>
  <si>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</si>
  <si>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</si>
  <si>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</si>
  <si>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</si>
  <si>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</si>
  <si>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</si>
  <si>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</si>
  <si>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</si>
  <si>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</si>
  <si>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</si>
  <si>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</si>
  <si>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</si>
  <si>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</si>
  <si>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</si>
  <si>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</si>
  <si>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</si>
  <si>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</si>
  <si>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</si>
  <si>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</si>
  <si>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</si>
  <si>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</si>
  <si>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</si>
  <si>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</si>
  <si>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</si>
  <si>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</si>
  <si>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</si>
  <si>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</si>
  <si>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</si>
  <si>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</si>
  <si>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</si>
  <si>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</si>
  <si>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</si>
  <si>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</si>
  <si>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</si>
  <si>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</si>
  <si>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</si>
  <si>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</si>
  <si>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</si>
  <si>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</si>
  <si>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</si>
  <si>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</si>
  <si>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</si>
  <si>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</si>
  <si>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</si>
  <si>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</si>
  <si>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</si>
  <si>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</si>
  <si>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</si>
  <si>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</si>
  <si>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</si>
  <si>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</si>
  <si>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</si>
  <si>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</si>
  <si>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</si>
  <si>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</si>
  <si>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</si>
  <si>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</si>
  <si>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</si>
  <si>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</si>
  <si>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</si>
  <si>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</si>
  <si>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</si>
  <si>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</si>
  <si>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</si>
  <si>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</si>
  <si>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</si>
  <si>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</si>
  <si>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</si>
  <si>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</si>
  <si>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</si>
  <si>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</si>
  <si>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</si>
  <si>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</si>
  <si>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</si>
  <si>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</si>
  <si>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</si>
  <si>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</si>
  <si>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</si>
  <si>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</si>
  <si>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</si>
  <si>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</si>
  <si>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</si>
  <si>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</si>
  <si>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</si>
  <si>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</si>
  <si>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</si>
  <si>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</si>
  <si>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</si>
  <si>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</si>
  <si>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</si>
  <si>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</si>
  <si>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</si>
  <si>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</si>
  <si>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</si>
  <si>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</si>
  <si>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</si>
  <si>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</si>
  <si>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</si>
  <si>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</si>
  <si>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</si>
  <si>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</si>
  <si>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</si>
  <si>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</si>
  <si>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</si>
  <si>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</si>
  <si>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</si>
  <si>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</si>
  <si>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</si>
  <si>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</si>
  <si>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</si>
  <si>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</si>
  <si>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</si>
  <si>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</si>
  <si>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</si>
  <si>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</si>
  <si>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</si>
  <si>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</si>
  <si>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</si>
  <si>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</si>
  <si>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</si>
  <si>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</si>
  <si>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</si>
  <si>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</si>
  <si>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</si>
  <si>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</si>
  <si>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</si>
  <si>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</si>
  <si>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</si>
  <si>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</si>
  <si>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</si>
  <si>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</si>
  <si>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</si>
  <si>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</si>
  <si>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</si>
  <si>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</si>
  <si>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</si>
  <si>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</si>
  <si>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</si>
  <si>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</si>
  <si>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</si>
  <si>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CATASTRAL</t>
  </si>
  <si>
    <t>* Cambios Climaticos</t>
  </si>
  <si>
    <t>* Demoras en los procesos contractuales para el personal de prestación de servicios</t>
  </si>
  <si>
    <t xml:space="preserve">* Dificultad y conocimiento en actualización en Tramites y servicios Catastrales </t>
  </si>
  <si>
    <t>*Dificultades por Orden público</t>
  </si>
  <si>
    <t>* Carencia en el suministro de equipos tecnologicos para el buen funcionamiento del proceso tales como impresosras, plotter, papeleria, etc</t>
  </si>
  <si>
    <t>* Dificultad en la Planeación e implementación del Proceso de Gestión Catastral</t>
  </si>
  <si>
    <t>* Dificultad en los medios de transporte y acceso de vías para acudir a las visitas requeridas</t>
  </si>
  <si>
    <t>*Falta de comunicación Directiva para agilizar las decisiones  y delegar funciones.</t>
  </si>
  <si>
    <t>* Incertidumbre por la transversalidad del proceso por deficiencia de personal de planta</t>
  </si>
  <si>
    <t>* Dicficulatades en la aprobación de la planta del personal por parte del Concejo Municipal</t>
  </si>
  <si>
    <t>* No contar con personal capacitado para prevenir y/o solucionar problemas tecnologicos</t>
  </si>
  <si>
    <t>*Dificultades en la aprobación de documentación, socialización e implementación de los procesos catastrales.</t>
  </si>
  <si>
    <t>* Cambios de Gobierno</t>
  </si>
  <si>
    <t>* Cambios en el P.O.T de la ciudad</t>
  </si>
  <si>
    <t>* Dificultades con los lideres del proceso para priorizar la prestación del servicio catastral de manera continua</t>
  </si>
  <si>
    <t>* Crisis Economica Nacional e Internacional</t>
  </si>
  <si>
    <t>* Desarticulación entre las dos sedes donde funciona el proceso de gestión catastral ( Cam La Pola - Cam Galarza)</t>
  </si>
  <si>
    <t>* Cambios en la delegación de las responsabilidades para realizar la gestión y operación catastral</t>
  </si>
  <si>
    <t>* Constante cambios en Política de precios, emitidas por el IGAC</t>
  </si>
  <si>
    <t>* Falta de mantenimiento periodico de las instalaciones donde se desarrolla el proceso de gestión catastral</t>
  </si>
  <si>
    <t>* Dificultad en la integración de las plataformas</t>
  </si>
  <si>
    <t>* Cambios en las Normativas emitidas por los organismos de control fiscal y entidades de vigilancia</t>
  </si>
  <si>
    <t>falta de personal de planta yAlta rotación de personal contratista</t>
  </si>
  <si>
    <t>* Poca experiencia para ejecución de actividades catastrales</t>
  </si>
  <si>
    <t>* Ataques Ciberneticos</t>
  </si>
  <si>
    <t>* Constantes Cambios en los parametros de los procesos contractuales</t>
  </si>
  <si>
    <t>* Idoneidad del Personal para ejecutar los procesos catasatrales</t>
  </si>
  <si>
    <t>* Pandemias y Endemias</t>
  </si>
  <si>
    <t>* Carencia de licencias para el manejo diario de los procesos (Office, ArcGis, etc)</t>
  </si>
  <si>
    <t>* Catastofres Naturales</t>
  </si>
  <si>
    <t xml:space="preserve">* Obsolescencia Tecnologica </t>
  </si>
  <si>
    <t>* Deficiencia en la gestión documental del proceso</t>
  </si>
  <si>
    <t>* Dificultad en la continuidad de la prestación del servicio de seguridad digital para el proceso</t>
  </si>
  <si>
    <t>*Concentración de poder en un solo funcionario</t>
  </si>
  <si>
    <t>* Uso de plataformas que no son propias de la entidad para el desarrollo y seguimiento de los tramites y productos</t>
  </si>
  <si>
    <t>Posibilidad de recibir o solicitar cualquier dadiva o beneficio a nombre propio o de terceros con el fin de agilizar un tramite o producto, o de dar una respuesta conveniente al usuario</t>
  </si>
  <si>
    <t>1. Algunos procesos y/o procedimientos desactualizados</t>
  </si>
  <si>
    <t>1. Contar con sistema integrado de gestion de la entidad, Implementación de sistemas de gestión. Ej. Fortalecimiento, Control interno</t>
  </si>
  <si>
    <t>2. Alta rotación de personal.</t>
  </si>
  <si>
    <t>2. Disposición y buen servicio en el manejo de atención al usuario. y/o atención de cliente interno y externo</t>
  </si>
  <si>
    <t>3. Incumplimiento o demora en los tiempos de respuesta a trámites y peticiones</t>
  </si>
  <si>
    <t>3. Rentabilidad a Mediano y Largo Plazo</t>
  </si>
  <si>
    <t>4. Contar con Moderno y Amplio Centro Catastral</t>
  </si>
  <si>
    <t>5. Desconocimiento detallado de la implementación de algunos temas. Ej. Métodos, modelos para Catastro Multipropósito (LADM-COL, métodos indirectos, colaborativos y declarativos)</t>
  </si>
  <si>
    <t>5. Disponibilidad de medios de comunicación de la entidad para dar a conocer servicios y tramites prestado dentro del proceso</t>
  </si>
  <si>
    <t>6. Falta de personal en algunos temas o procesos, ej. Misionales; dada la alta demanda de trámites o nuevas demandas o retos.</t>
  </si>
  <si>
    <t>6. Existencia de Cartografia Catastral Base</t>
  </si>
  <si>
    <t>7. Ubicación Central y estratégica del Centro de Catastro Multipropósito</t>
  </si>
  <si>
    <t>8. Dependencia de terceros para ajustes a sistemas existentes y/o desarrollos tecnológicos</t>
  </si>
  <si>
    <t>8. Utilización de métodos de recolección de información (directos, indirectos,declarativos y/o colaborativos)</t>
  </si>
  <si>
    <t>9. Falta o baja Interoperabilidad de algunos sistemas internos y con otras entidades</t>
  </si>
  <si>
    <t>9. Psoibilidad de Estructuración de procesos y procedimientos</t>
  </si>
  <si>
    <t>10. Falta de mayor articulación o comunicación entre dependencias</t>
  </si>
  <si>
    <t>11. Planeación sujeta a recursos financieros insuficientes frente a las necesidades</t>
  </si>
  <si>
    <t>11. Experiencia en la generación de productos catastrales</t>
  </si>
  <si>
    <t>12. Debilidades en la comunicación y retroalimentación con los funcionarios</t>
  </si>
  <si>
    <t>12. Responsabilidad, sentido de pertenencia, Honestidad y transparencia</t>
  </si>
  <si>
    <t>1. Oferta de de la entidad reguladora IGAC, de capacitaciones a nivel nacional</t>
  </si>
  <si>
    <r>
      <rPr>
        <b/>
        <sz val="10"/>
        <rFont val="Arial"/>
        <family val="2"/>
      </rPr>
      <t xml:space="preserve">F5O4 </t>
    </r>
    <r>
      <rPr>
        <sz val="10"/>
        <rFont val="Arial"/>
        <family val="2"/>
      </rPr>
      <t>Generar estrategias de socialización que permita la comunicación asertiva con los diferentes encargados de los procesos catastrales para la correcta tramitación de los mismos.</t>
    </r>
  </si>
  <si>
    <t>2. Posibilidad de Ingresos para la ciudad por concepto de la prestación del servicio como gestor y operador catastral</t>
  </si>
  <si>
    <t>3. Actualización y Nuevas Certificaciones</t>
  </si>
  <si>
    <t>7. Ampliación del Portafolio de productos y servicios para la ciudad</t>
  </si>
  <si>
    <t>9. Posibilidad de implementar buenas prácticas, metodologías de otros catastros u otros referentes o ideas y/o tendencias innovadoras</t>
  </si>
  <si>
    <t>1. Aumento de las solicitudes - reclamos de los ciudadanos - usuarios</t>
  </si>
  <si>
    <r>
      <rPr>
        <b/>
        <sz val="10"/>
        <rFont val="Arial"/>
        <family val="2"/>
      </rPr>
      <t xml:space="preserve">F3A6 </t>
    </r>
    <r>
      <rPr>
        <sz val="10"/>
        <rFont val="Arial"/>
        <family val="2"/>
      </rPr>
      <t>Potencializar la generacion de productos que puedan generar los recursos que contrarresten un poco la dependencia financiera</t>
    </r>
  </si>
  <si>
    <t>2. Dinámica de crecimiento y desarrollo de la ciudad y los actuales retos que le planteará el Plan de Desarrollo 2024-2027</t>
  </si>
  <si>
    <t>3. Condiciones de inseguridad de algunas zonas del Territorio</t>
  </si>
  <si>
    <t>4. rechazo de la ciudadania a procesos de actualización de la información catastral</t>
  </si>
  <si>
    <t>5. Penalidades por incumplimiento en Normatividad</t>
  </si>
  <si>
    <t>6. Dependencia Financiera y Funcional</t>
  </si>
  <si>
    <t>7. Condiciones Ambientales ( temblores, sismos, etc)</t>
  </si>
  <si>
    <t>8. Gran Cantidad de leyes que pueden generar confusión y/o Vacios Normativos que pueden generar diversas interpretaciones o dificultar la gestión</t>
  </si>
  <si>
    <t>9. Condiciones tecnológicas insuficientes de almacenamiento y procesamiento de información, ataques ciberneticos (Hakeos)</t>
  </si>
  <si>
    <t>* Que el usuario nos ofrezca o el funcionario solicite una dadiva para beneficiar al peticionario</t>
  </si>
  <si>
    <t>* Desde la radiciación o solicitud del tramites, hasta la respuesta del mismo</t>
  </si>
  <si>
    <t>* Posibilidad de recibir o solicitar cualquier dádiva o beneficio a nombre propio o de terceros con el fin de agilizar un tramite o producto, o de dar una respuesta conveniente al usuario</t>
  </si>
  <si>
    <t>CORRUPCION - SOBORNO</t>
  </si>
  <si>
    <t>* Falta comportamientos de integridad de lo público del servidor que revisa y/o decide la solicitud</t>
  </si>
  <si>
    <t>Solicitar a la dirección de talento humano una capacitación sobre los valores y principios del codigo de integridad, para los funcionarios de planta y contratistas de la dirección</t>
  </si>
  <si>
    <t>PLAN DE ACCIÓN</t>
  </si>
  <si>
    <t>Directora de Planeación Multiproposito</t>
  </si>
  <si>
    <t>Indicador de eficacia: 
Indice de cumplimiento = (Actividades ejecutadas /Actividades programadas)*100</t>
  </si>
  <si>
    <t>13. Debilidad en los controles existentes en los procesos y procedimientos</t>
  </si>
  <si>
    <t>14. Falta comportamientos de integridad de lo público del servidor que revisa y/o decide la solicitud</t>
  </si>
  <si>
    <t>4. Demoras en la ejecución de procesos,como: Contratación, nombramientos, pagos.</t>
  </si>
  <si>
    <r>
      <rPr>
        <b/>
        <sz val="10"/>
        <rFont val="Arial"/>
        <family val="2"/>
      </rPr>
      <t>D4A6</t>
    </r>
    <r>
      <rPr>
        <sz val="10"/>
        <rFont val="Arial"/>
        <family val="2"/>
      </rPr>
      <t xml:space="preserve"> Solicitar incorporación de recursos para la adquisición de los diferentes insumos que requiera la Dirección para el cumplimiento del proceso de gestión catastral</t>
    </r>
  </si>
  <si>
    <r>
      <rPr>
        <b/>
        <sz val="10"/>
        <rFont val="Arial"/>
        <family val="2"/>
      </rPr>
      <t xml:space="preserve">D8A9 </t>
    </r>
    <r>
      <rPr>
        <sz val="10"/>
        <rFont val="Arial"/>
        <family val="2"/>
      </rPr>
      <t>Solicitar el apoyo necesario de la secretaria de las TIC´s para contrarrestrar hakeos en los sistemas manejados en el proceso</t>
    </r>
  </si>
  <si>
    <r>
      <t xml:space="preserve">D5A5 </t>
    </r>
    <r>
      <rPr>
        <sz val="10"/>
        <rFont val="Arial"/>
        <family val="2"/>
      </rPr>
      <t xml:space="preserve">Solicitar información y capacitación para actualiación de conocimientos relacionados con las diferentes normatividades que se manejan o rigen el proceso, estas se pueden solicitar a los entres regulatorios como la SNR y el IGAC </t>
    </r>
  </si>
  <si>
    <r>
      <rPr>
        <b/>
        <sz val="10"/>
        <rFont val="Arial"/>
        <family val="2"/>
      </rPr>
      <t>D14O12:</t>
    </r>
    <r>
      <rPr>
        <sz val="10"/>
        <rFont val="Arial"/>
        <family val="2"/>
      </rPr>
      <t xml:space="preserve"> La Directora junto a su equipo de trabajo de manera mensual realizará comité tecnico con el fin de socializar al menos un valor o principio del codigo de integridad del buen gobierno con el proposito de interiorizar en los funcionarios y contratistas acciones eticas para el desarrollo de sus actividades</t>
    </r>
  </si>
  <si>
    <r>
      <rPr>
        <b/>
        <sz val="10"/>
        <rFont val="Arial"/>
        <family val="2"/>
      </rPr>
      <t>D1D5O1</t>
    </r>
    <r>
      <rPr>
        <sz val="10"/>
        <rFont val="Arial"/>
        <family val="2"/>
      </rPr>
      <t xml:space="preserve">: La Directora o quien ella delegue debe solicitar al IGAC capacitaciones sobre experiencias y sobre las nuevas reglamentaciones aprobadas por el ente  </t>
    </r>
  </si>
  <si>
    <r>
      <rPr>
        <b/>
        <sz val="10"/>
        <color theme="1"/>
        <rFont val="Arial"/>
        <family val="2"/>
      </rPr>
      <t xml:space="preserve">a) </t>
    </r>
    <r>
      <rPr>
        <sz val="10"/>
        <color theme="1"/>
        <rFont val="Arial"/>
        <family val="2"/>
      </rPr>
      <t>Como quede estipulado en el contrato del sistema catastral.</t>
    </r>
    <r>
      <rPr>
        <b/>
        <sz val="10"/>
        <color theme="1"/>
        <rFont val="Arial"/>
        <family val="2"/>
      </rPr>
      <t xml:space="preserve"> b)</t>
    </r>
    <r>
      <rPr>
        <sz val="10"/>
        <color theme="1"/>
        <rFont val="Arial"/>
        <family val="2"/>
      </rPr>
      <t xml:space="preserve"> la radicación y realización de tramites y prodcutos se debe realizar diariamente</t>
    </r>
  </si>
  <si>
    <t>10. Cambios de Gobierno</t>
  </si>
  <si>
    <r>
      <t xml:space="preserve">D4D6D14A1A3A10: </t>
    </r>
    <r>
      <rPr>
        <sz val="10"/>
        <rFont val="Arial"/>
        <family val="2"/>
      </rPr>
      <t>Reportar a conrol interno y control disciplinario y/o Denuncia disciplinaria, penal  o la pertinente del caso, reportortar al personal de planta y contratista que incumpla sus funciones y actualizar el mapa de riesgos.</t>
    </r>
  </si>
  <si>
    <t>No se reporta pues no se ha materializado el Riesgo</t>
  </si>
  <si>
    <t>AUTOEVALUACION CORTE DE 30 DE ABRIL</t>
  </si>
  <si>
    <t>Dirección de Planeación Multipropósito
Se inician las negociaciones del sistema catastral, se viene prestando el servicio publico a diario y se inicia un Plan de Contingencia para dar respuesta a los PQR de los pisamis que  estan en rojo. Aun se encuentra dentro del termino establecido para el cumplimiento de la actividad de control"</t>
  </si>
  <si>
    <t>Se deben solicitar e iniciar las socializaciones del Código de Integridad y Buen Gobierno (enfasis al valor de la honradez) Mensual</t>
  </si>
  <si>
    <t>AUTOEVALUACION CORTE DE 30 DE JULIO</t>
  </si>
  <si>
    <t>Se socializa al grupo de trabajo por medio de diapositivas el codigo de integridad conforme a los lineamientos de la función pública</t>
  </si>
  <si>
    <t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t>
  </si>
  <si>
    <t xml:space="preserve">*Debilidad en los controles existentes en los procesos </t>
  </si>
  <si>
    <t>*Falta de comportamientos de integridad de lo publico del servidor que revisa y/o aprueba la solicitud</t>
  </si>
  <si>
    <t>10. Mejoras en los procesos, resultado de la iniciativa de los funcionarios</t>
  </si>
  <si>
    <t>7. Captura parcial de los cambios físicos y/o economicos de los predios del municipio (urbanos y rurales),por la inclusión de nuevas variables del enfoque multipropósito.</t>
  </si>
  <si>
    <t xml:space="preserve">La Dirección de Planeación Multipropósito junto a la Secretaria de Planeación y su equipo tecnico y juridico, inician los porcesos precontractuales para la contratación del nuevo sistema catastral.  Se Continua con Plan de Contingencia para dar respuesta a los PQR de los pisamis (Se envian planes de contingencia a servicio al ciudadano el día 23 de julio de 2024). </t>
  </si>
  <si>
    <t>Pagina:  6 de 15</t>
  </si>
  <si>
    <t>6. Actualización de Hojas de Vida de tramites catastrales,reglamentadas con la ultima normatividad del IGAC, llevando control de cada tramite dentro de ellas.</t>
  </si>
  <si>
    <t>15. Desactualización de hojas de vida de tramites catastrales</t>
  </si>
  <si>
    <t>17. Falta de inclusión del proceso catastral dentro de la plataforma administrativa, Pisami</t>
  </si>
  <si>
    <t>16. Falta de articulación del proceso catastral con los instrumentos y procesos archivisticos del grupo de gestión documental, ya que a la fecha el proceso de gestión catastral no cuenta con tablas de retención documental ni procedimentos de radicación reglamentado dentro del grupo de gestión documental.</t>
  </si>
  <si>
    <t>14. La administración Municipal cuenta con tablas de retenciaón documental para identificación de asuntos o tramites de cada dirección,que permite llevar tiempos de respuesta y conservación de los documentos de manera fisica y digital. Grupo interdisciplinario especializado en la Gestión Documental, que cuenta con los instrumentos y procesos archivisticos y de radicación reglamentados para llevar control de la documentación. (Grupo de Gestión Documental asociado a la dirección de Recursos Fisicos de la administración Municipal)</t>
  </si>
  <si>
    <t>13. La Administración Municipal cuenta con la Plataforma Integrada de Sistemas de Información - PISAMI, la cual mide y lleva el control de los tiempos de respuesta de PQR y tramites realizados en cada Secretaria o Dirección. (PISAMI)</t>
  </si>
  <si>
    <t xml:space="preserve">13. </t>
  </si>
  <si>
    <t>11. Optimizar el uso y aprovechamiento de la información geografica</t>
  </si>
  <si>
    <t xml:space="preserve">14. </t>
  </si>
  <si>
    <t>4. Generar credibilidad y confianza en los procesos de las instituciones públicas</t>
  </si>
  <si>
    <t>5. Contrtación de un software catastral eficiente (Con miras a que este sea Apropiado por la administración Municipal)</t>
  </si>
  <si>
    <t>8. Apoyar el Desarrollo de la politica publica de catastro multiproposito mediante la implementación y prestación de los servicios de gestión y/u operación catastral con fines multiproposito</t>
  </si>
  <si>
    <r>
      <rPr>
        <b/>
        <sz val="10"/>
        <rFont val="Arial"/>
        <family val="2"/>
      </rPr>
      <t>D3D7D9O6O5</t>
    </r>
    <r>
      <rPr>
        <sz val="10"/>
        <rFont val="Arial"/>
        <family val="2"/>
      </rPr>
      <t>: La Directora solicitará a su equipo de trabajo y al operador de la herramienta técnologica, mantener actualizadas y cumplir con los controles y el flujo documental y los tiempos de respuesta que se implemente dentro de cada mutación catastral conforme se describe dentro de las hojas de vida de los tramites, las cuales siguen la normatividad vigente y exigida por el ente regulador, en este caso el Instituto Geografico Agustin Codazzi (IGAC)</t>
    </r>
  </si>
  <si>
    <r>
      <rPr>
        <b/>
        <sz val="10"/>
        <rFont val="Arial"/>
        <family val="2"/>
      </rPr>
      <t>D15O6</t>
    </r>
    <r>
      <rPr>
        <sz val="10"/>
        <rFont val="Arial"/>
        <family val="2"/>
      </rPr>
      <t>: El equipo delegado por la Directora, se encargará de realizar la actualización de las Hojas de vida de los tramites catastrales según cada mutación siguiendo la Normatividad del IGAC, que en este caso corresponde a las resoluciones emitidas el último año, estas seran revisadas y aprobadas por la Directora.</t>
    </r>
  </si>
  <si>
    <t>10. Virtualización parcial o total de trámites y procesos; Ej. Trámites y servicios relacionamiento con el ciudadano, virtualización de documentos,control y agilización de los tiempos de respuesta.</t>
  </si>
  <si>
    <r>
      <t xml:space="preserve">F13F14O4O10: </t>
    </r>
    <r>
      <rPr>
        <sz val="10"/>
        <rFont val="Arial"/>
        <family val="2"/>
      </rPr>
      <t>La Directora Solicitará a la Dirección TICS para que en el desarrollo de la plataforma pisami se incluya los tramites y/o servicios catastrales,esto con el fin de poder llevar control real de los tiempos de respuesta derivado de cada uno de estos. Además se deberá entregar al Grupo de Gestión Documental el cuadro de clasificación de los asuntos identificados para la Dirección de Planeación Multiporposito, solicitando a su vez las tablas de retención documental para este proceso, actualizasando así la serie documental asociada a los tramites catastrales</t>
    </r>
    <r>
      <rPr>
        <b/>
        <sz val="10"/>
        <rFont val="Arial"/>
        <family val="2"/>
      </rPr>
      <t>.</t>
    </r>
  </si>
  <si>
    <t>*Falta de articulación con las demás dependencias que pueden afectar el proceso</t>
  </si>
  <si>
    <t>Mensual (A partir del mes de Mayo)</t>
  </si>
  <si>
    <t>AUTOEVALUACION CORTE DE 30 DE SEPTIEMBRE</t>
  </si>
  <si>
    <t>*Pérdida de la credibilidad de la Entidad                                                         * Procedencia o improcedencia de los tramites radicados, lo cual genera demoras en los tiempos de respuesta</t>
  </si>
  <si>
    <t xml:space="preserve">* Hallazgos administrativos, disciplinarios y/o fiscales                                     </t>
  </si>
  <si>
    <t xml:space="preserve">*Insatisfacción del usuario      </t>
  </si>
  <si>
    <t>La combinacion de factores como: Debilidad en los controles existentes en los procesos y procedimientos por Falta de apropiación y/o verificación de lo controles existentes dentro del proceso consignados en las hojas de vida de los tramites aprobadas y/o Manual de catastro, la Falta comportamientos de integridad de lo público del servidor que revisa y/o decide la solicitud y la Falta de articulación con las demás dependencias que pueden afectar el proceso; que pueden ocasionar la posibilidad de recibir o solicitar cualquier dadiva a nombre propio o de terceros con el fin agilizar un tramite o producto, o de dar una respuesta conveniente al usuario.</t>
  </si>
  <si>
    <t>12. Codigo de Integridad y Buen Gobierno adoptado, publicado y fomentado.</t>
  </si>
  <si>
    <t>* Debilidad en los controles existentes en los procesos y procedimientos por Falta de apropiación y/o verificación de lo controles dentro del proceso consignados en las hojas de vida de los tramites aprobadas y/o Manual de catastro</t>
  </si>
  <si>
    <t xml:space="preserve">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t>
  </si>
  <si>
    <r>
      <t xml:space="preserve">Programar las mesas técnicas de explicación  con las demas dependencias dentro de los proximos </t>
    </r>
    <r>
      <rPr>
        <sz val="11"/>
        <color rgb="FFFF0000"/>
        <rFont val="Arial"/>
        <family val="2"/>
      </rPr>
      <t>dos meses</t>
    </r>
  </si>
  <si>
    <t xml:space="preserve"> * Falta comportamientos de integridad de lo público del servidor que revisa y/o decide la solicitud</t>
  </si>
  <si>
    <r>
      <rPr>
        <b/>
        <sz val="10"/>
        <rFont val="Arial"/>
        <family val="2"/>
      </rPr>
      <t>D13O5O10:</t>
    </r>
    <r>
      <rPr>
        <sz val="10"/>
        <rFont val="Arial"/>
        <family val="2"/>
      </rPr>
      <t xml:space="preserve"> </t>
    </r>
    <r>
      <rPr>
        <b/>
        <sz val="10"/>
        <rFont val="Arial"/>
        <family val="2"/>
      </rPr>
      <t>a)</t>
    </r>
    <r>
      <rPr>
        <sz val="10"/>
        <rFont val="Arial"/>
        <family val="2"/>
      </rPr>
      <t xml:space="preserve"> La Secretaria de Planeación y/o la Dirección de Planeación Multipropósito deberan gestionar, revisar y analizar la contratación del Sistema Catastral y solicitar la funcionalidad de este con la empresa que se contrate para realizar el funcionamiento y mantenimiento; </t>
    </r>
    <r>
      <rPr>
        <b/>
        <sz val="10"/>
        <rFont val="Arial"/>
        <family val="2"/>
      </rPr>
      <t xml:space="preserve">b) </t>
    </r>
    <r>
      <rPr>
        <sz val="10"/>
        <rFont val="Arial"/>
        <family val="2"/>
      </rPr>
      <t>El Grupo tecnico, administrativo y de radicación siguen los pasos aprobados para la radicación y realización de un tramite o producto catastral.</t>
    </r>
  </si>
  <si>
    <t>Registro fotografico o piezas grafícas/publicitarias</t>
  </si>
  <si>
    <r>
      <rPr>
        <b/>
        <sz val="10"/>
        <color theme="1"/>
        <rFont val="Arial"/>
        <family val="2"/>
      </rPr>
      <t>a)</t>
    </r>
    <r>
      <rPr>
        <sz val="10"/>
        <color theme="1"/>
        <rFont val="Arial"/>
        <family val="2"/>
      </rPr>
      <t xml:space="preserve"> Planillas de asistencia y/o Registro fotografico</t>
    </r>
  </si>
  <si>
    <r>
      <rPr>
        <b/>
        <sz val="10"/>
        <color theme="1"/>
        <rFont val="Arial"/>
        <family val="2"/>
      </rPr>
      <t>a)</t>
    </r>
    <r>
      <rPr>
        <sz val="10"/>
        <color theme="1"/>
        <rFont val="Arial"/>
        <family val="2"/>
      </rPr>
      <t xml:space="preserve"> Secretaria de Planeación - Directora de Planeación Multipropositos. </t>
    </r>
    <r>
      <rPr>
        <b/>
        <sz val="10"/>
        <color theme="1"/>
        <rFont val="Arial"/>
        <family val="2"/>
      </rPr>
      <t>b)</t>
    </r>
    <r>
      <rPr>
        <sz val="10"/>
        <color theme="1"/>
        <rFont val="Arial"/>
        <family val="2"/>
      </rPr>
      <t xml:space="preserve"> Directora de Planeación Multiproposito, lideres de grupo designados por la directora y todo el equipo de ejecutores.</t>
    </r>
  </si>
  <si>
    <t>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por lo anterior se solicitará a talento Humano realizar socialización y/o las piezas publicitarias utilizadas para esta; a su vez la Directora de Planeación Multiproposito designará un funcionario o contratista que realice esta socialización al equipo de trabajo del proceso de gestion catstral. Si se llegara a omitir por parte de alguna dependencia esta socialización se debera hacer a final de año una actividad consolidada con las otras dependencias, dejando como evidencia las piezas publicitarias.</t>
  </si>
  <si>
    <t xml:space="preserve">Cada vez que se requiera </t>
  </si>
  <si>
    <t>Directora de Planeación Multiproposito y lideres o directores de las dependencias involucradas</t>
  </si>
  <si>
    <t>Se realiza mesa técnica junto a la Dirección de tics, el día 26 de agosto de 2024,  para ir revisando la posibilidad de articular el sistema catastral con la plataforma administrativa.</t>
  </si>
  <si>
    <r>
      <rPr>
        <b/>
        <sz val="10"/>
        <color theme="1"/>
        <rFont val="Arial"/>
        <family val="2"/>
      </rPr>
      <t>a)</t>
    </r>
    <r>
      <rPr>
        <sz val="10"/>
        <color theme="1"/>
        <rFont val="Arial"/>
        <family val="2"/>
      </rPr>
      <t xml:space="preserve"> Contrato de la plataforma con las exigiencias requeridas, polizas, Registro Fotografico, Asistencia a mesas tecnicas y/o actas de reunión. </t>
    </r>
    <r>
      <rPr>
        <b/>
        <sz val="10"/>
        <color theme="1"/>
        <rFont val="Arial"/>
        <family val="2"/>
      </rPr>
      <t>b)</t>
    </r>
    <r>
      <rPr>
        <sz val="10"/>
        <color theme="1"/>
        <rFont val="Arial"/>
        <family val="2"/>
      </rPr>
      <t xml:space="preserve"> Hojas de Vida de Tramites y/o Manual de catastro, actas de seguimiento a delegados</t>
    </r>
  </si>
  <si>
    <t>Se socializa pieza publicitaria sobre el valor de honradez, justicia y compromiso</t>
  </si>
  <si>
    <t xml:space="preserve">Con el fin de articular el sistema catastral con la dependencias que requieren información sobre el manejo y tiempos de respuesta de tramites, asi como la inlcusión de los tramites catastrales dentro del sitio web de la alcaldía; 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t>
  </si>
  <si>
    <t>Se realiza la contratación del nuevo sistema catastral con la empresa KASAY Ingenieria S.A.S, el cual queda registrado bajo el numero de contrato 2072 de Agosto 12 de 2024. En este quedan descritas las exigencias para su funcionamiento.                                                                        Se comparte al equipo de trabajo las hojas de vida de los tramites para que sigan los lineamientos allí descritos para la radicación y ejecución de los tramites catastrales, se debe estudiar la actualización del manual de catastro o la posibilidad de realizar procedimientos para cada mutación catastral.                             
Se Continua con Plan de Contingencia para dar respuesta a los PQR de los pisamis y a los rezagos de tramites del año anterior y este año.</t>
  </si>
  <si>
    <t>La Secretaría de Planeación junto a la Dirección de Planeación Multipropósito deberán gestionar, revisar y analizar la contratación de un Sistema Catastral idóneo que cumpla con la normatividad actual para mejorar el funcionamiento del proceso; y deberá solicitar la funcionalidad de este con la empresa que se contrate donde se constate su buen funcionamiento, lo cual se podrá realizar mediante solicitudes expresas y/o mesas técnicas.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la Directora o su coordinador asignan el trámite a los ejecutores delegados para cada mutación, estos se encargaran de realizar una verificación final del flujo documental descritos dentro de las hojas de vida del trámite para proceder o no con el desarrollo del mismo, si procede se realiza el trámite y al final se envía al área jurídica para expedición del acto jurídico (resolución). Si el trámite no procede se debe informar al usuario</t>
  </si>
  <si>
    <r>
      <rPr>
        <b/>
        <sz val="10"/>
        <color theme="1"/>
        <rFont val="Arial"/>
        <family val="2"/>
      </rPr>
      <t>a)</t>
    </r>
    <r>
      <rPr>
        <sz val="10"/>
        <color theme="1"/>
        <rFont val="Arial"/>
        <family val="2"/>
      </rPr>
      <t xml:space="preserve"> Se gestionará y realizará la contratación de un Sistema Catastral idóneo que cumpla con la normatividad actual para mejorar el funcionamiento del proceso; esta contratación se realiza dentro del tiempo establecido por el metodo de contratación, ademas se revisará la funcionalidad de este con la empresa que se contrate donde se constate su buen funcionamiento, lo cual se podrá realizar mediante solicitudes expresas y/o mesas técnicas cada vez que sea necesario o requerido por los ejecutores y/o usuarios. 
</t>
    </r>
    <r>
      <rPr>
        <b/>
        <sz val="10"/>
        <color theme="1"/>
        <rFont val="Arial"/>
        <family val="2"/>
      </rPr>
      <t>b)</t>
    </r>
    <r>
      <rPr>
        <sz val="10"/>
        <color theme="1"/>
        <rFont val="Arial"/>
        <family val="2"/>
      </rPr>
      <t xml:space="preserve">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la Directora o su coordinador asignan el trámite a los ejecutores delegados para cada mutación, estos se encargaran de realizar una verificación final del flujo documental descritos dentro de las hojas de vida del trámite, luego el ejecutor analiza el tramite para proceder o no con el desarrollo del mismo, si procede se realiza el trámite y al final se envía al área jurídica para expedición del acto jurídico (resolución). Si el trámite no procede se debe informar al usuario. Tambien se haran seguimientos de la ejecución de los tramites delegados.</t>
    </r>
  </si>
  <si>
    <t>Con el fin de socializar al menos un valor o principio del codigo de integridad del buen gobierno con el proposito de interiorizar en los funcionarios y contratistas acciones eticas para el desarrollo de sus actividades, se verificará con talento Humano la socialización y/o las piezas publicitarias utilizadas para esta; si talento humano no socializa la Directora de Planeación Multiproposito designará un funcionario o contratista que realice esta socialización al equipo de trabajo del proceso de gestion catstral, lo cual se hará una vez al mes.</t>
  </si>
  <si>
    <t>AUTOEVALUACION CORTE DE 30 DE OCTUBRE</t>
  </si>
  <si>
    <t>Se realiza seguimiento a la plataforma, con las solicitudes realizadas por los técnicos y se revisa el informe presentado por ellos para poder realizar el pago correspondiente.                                                                                                
Se Continua con Plan de Contingencia para dar respuesta a los PQR de los pisamis y a los rezagos de tramites del año anterior y este año, haciendo seguimiento al avance de ejecución de estos.</t>
  </si>
  <si>
    <t>Se socializa pieza publicitaria enviada por los grupos de whatsapp a la secretaria de planeación</t>
  </si>
  <si>
    <t>Se debe realizar mesa técnica con gestión documental, se solicitó la creación de ventanilla unica en gestión documental.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</si>
</sst>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6"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0"/>
      <color rgb="FFFF0000"/>
      <name val="Calibri"/>
      <family val="2"/>
      <scheme val="minor"/>
    </font>
    <font>
      <sz val="10"/>
      <color rgb="FFFF0000"/>
      <name val="Arial"/>
      <family val="2"/>
    </font>
    <font>
      <b/>
      <sz val="10"/>
      <color rgb="FFFF0000"/>
      <name val="Arial"/>
      <family val="2"/>
    </font>
    <font>
      <b/>
      <i/>
      <sz val="10"/>
      <name val="Arial"/>
      <family val="2"/>
    </font>
    <font>
      <i/>
      <sz val="1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indexed="64"/>
      </left>
      <right style="medium">
        <color indexed="64"/>
      </right>
      <top style="thin">
        <color indexed="64"/>
      </top>
      <bottom/>
      <diagonal/>
    </border>
  </borders>
  <cellStyleXfs count="1">
    <xf numFmtId="0" fontId="0" fillId="0" borderId="0"/>
  </cellStyleXfs>
  <cellXfs count="98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5" xfId="0" applyFont="1" applyBorder="1" applyAlignment="1">
      <alignment horizontal="lef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5" borderId="7" xfId="0" applyFont="1" applyFill="1" applyBorder="1" applyAlignment="1">
      <alignment horizontal="left" vertical="center" wrapText="1"/>
    </xf>
    <xf numFmtId="0" fontId="1" fillId="23" borderId="7" xfId="0" applyFont="1" applyFill="1" applyBorder="1" applyAlignment="1">
      <alignment vertical="center" wrapText="1"/>
    </xf>
    <xf numFmtId="0" fontId="1" fillId="26" borderId="7"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23" borderId="4" xfId="0" applyFont="1" applyFill="1" applyBorder="1" applyAlignment="1">
      <alignment vertical="center" wrapText="1"/>
    </xf>
    <xf numFmtId="0" fontId="1" fillId="23" borderId="5" xfId="0" applyFont="1" applyFill="1" applyBorder="1" applyAlignment="1">
      <alignment vertical="center" wrapText="1"/>
    </xf>
    <xf numFmtId="0" fontId="1" fillId="0" borderId="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5" borderId="30" xfId="0" applyFont="1" applyFill="1" applyBorder="1" applyAlignment="1">
      <alignment vertical="center"/>
    </xf>
    <xf numFmtId="0" fontId="1" fillId="5" borderId="65" xfId="0" applyFont="1" applyFill="1" applyBorder="1" applyAlignment="1">
      <alignment horizontal="center" vertical="center" wrapText="1"/>
    </xf>
    <xf numFmtId="0" fontId="1" fillId="5" borderId="65" xfId="0" applyFont="1" applyFill="1" applyBorder="1" applyAlignment="1">
      <alignment horizontal="center" vertical="center"/>
    </xf>
    <xf numFmtId="0" fontId="1" fillId="5" borderId="43"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9" xfId="0" applyFont="1" applyFill="1" applyBorder="1" applyAlignment="1">
      <alignment horizontal="center" vertical="center" wrapText="1"/>
    </xf>
    <xf numFmtId="0" fontId="1" fillId="0" borderId="0" xfId="0" applyFont="1"/>
    <xf numFmtId="0" fontId="7" fillId="0" borderId="65" xfId="0" applyFont="1" applyBorder="1" applyAlignment="1">
      <alignment vertical="center" wrapText="1"/>
    </xf>
    <xf numFmtId="0" fontId="7" fillId="0" borderId="28" xfId="0" applyFont="1" applyBorder="1" applyAlignment="1">
      <alignment vertical="center" wrapText="1"/>
    </xf>
    <xf numFmtId="0" fontId="7" fillId="0" borderId="10" xfId="0" applyFont="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14" fillId="0" borderId="0" xfId="0" applyFont="1" applyAlignment="1">
      <alignment horizontal="center"/>
    </xf>
    <xf numFmtId="0" fontId="7" fillId="0" borderId="0" xfId="0" applyFont="1" applyAlignment="1">
      <alignment horizontal="center"/>
    </xf>
    <xf numFmtId="0" fontId="15" fillId="5" borderId="96" xfId="0" applyFont="1" applyFill="1" applyBorder="1" applyAlignment="1">
      <alignment horizontal="center" vertical="center" wrapText="1"/>
    </xf>
    <xf numFmtId="0" fontId="15" fillId="3" borderId="97" xfId="0" applyFont="1" applyFill="1" applyBorder="1" applyAlignment="1">
      <alignment horizontal="center" vertical="center" wrapText="1"/>
    </xf>
    <xf numFmtId="0" fontId="23" fillId="3" borderId="100" xfId="0" applyFont="1" applyFill="1" applyBorder="1" applyAlignment="1">
      <alignment vertical="center" wrapText="1"/>
    </xf>
    <xf numFmtId="0" fontId="51" fillId="0" borderId="0" xfId="0" applyFont="1" applyAlignment="1">
      <alignment horizontal="center"/>
    </xf>
    <xf numFmtId="0" fontId="52" fillId="0" borderId="0" xfId="0" applyFont="1" applyAlignment="1">
      <alignment horizontal="center"/>
    </xf>
    <xf numFmtId="0" fontId="53" fillId="2" borderId="96" xfId="0" applyFont="1" applyFill="1" applyBorder="1" applyAlignment="1">
      <alignment horizontal="center" vertical="center" wrapText="1"/>
    </xf>
    <xf numFmtId="0" fontId="54" fillId="3" borderId="100" xfId="0" applyFont="1" applyFill="1" applyBorder="1" applyAlignment="1">
      <alignment vertical="center" wrapText="1"/>
    </xf>
    <xf numFmtId="0" fontId="15" fillId="3" borderId="100" xfId="0" applyFont="1" applyFill="1" applyBorder="1" applyAlignment="1">
      <alignment vertical="center" wrapText="1"/>
    </xf>
    <xf numFmtId="0" fontId="15" fillId="3" borderId="97" xfId="0" applyFont="1" applyFill="1" applyBorder="1" applyAlignment="1">
      <alignment vertical="center" wrapText="1"/>
    </xf>
    <xf numFmtId="0" fontId="25" fillId="3" borderId="97" xfId="0" applyFont="1" applyFill="1" applyBorder="1" applyAlignment="1">
      <alignment horizontal="center" vertical="center" wrapText="1"/>
    </xf>
    <xf numFmtId="0" fontId="25" fillId="3" borderId="100" xfId="0" applyFont="1" applyFill="1" applyBorder="1" applyAlignment="1">
      <alignment vertical="center" wrapText="1"/>
    </xf>
    <xf numFmtId="0" fontId="55" fillId="3" borderId="100" xfId="0" applyFont="1" applyFill="1" applyBorder="1" applyAlignment="1">
      <alignment vertical="center" wrapText="1"/>
    </xf>
    <xf numFmtId="0" fontId="25" fillId="3" borderId="97" xfId="0" applyFont="1" applyFill="1" applyBorder="1" applyAlignment="1">
      <alignment vertical="center" wrapText="1"/>
    </xf>
    <xf numFmtId="0" fontId="54" fillId="0" borderId="100" xfId="0" applyFont="1" applyBorder="1" applyAlignment="1">
      <alignment vertical="center" wrapText="1"/>
    </xf>
    <xf numFmtId="0" fontId="25" fillId="0" borderId="97" xfId="0" applyFont="1" applyBorder="1" applyAlignment="1">
      <alignment horizontal="center" vertical="center" wrapText="1"/>
    </xf>
    <xf numFmtId="0" fontId="25" fillId="0" borderId="100" xfId="0" applyFont="1" applyBorder="1" applyAlignment="1">
      <alignment vertical="center" wrapText="1"/>
    </xf>
    <xf numFmtId="0" fontId="25" fillId="0" borderId="97" xfId="0" applyFont="1" applyBorder="1" applyAlignment="1">
      <alignment vertical="center" wrapText="1"/>
    </xf>
    <xf numFmtId="0" fontId="53" fillId="7" borderId="96" xfId="0" applyFont="1" applyFill="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43" fillId="0" borderId="1" xfId="0" applyFont="1" applyBorder="1" applyAlignment="1">
      <alignment horizontal="left" vertical="top" wrapText="1"/>
    </xf>
    <xf numFmtId="0" fontId="43" fillId="4" borderId="1" xfId="0" applyFont="1" applyFill="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1"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 xfId="0" applyFont="1" applyBorder="1" applyAlignment="1">
      <alignment horizontal="left" vertical="top" wrapText="1"/>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0" borderId="8" xfId="0" applyFont="1" applyBorder="1" applyAlignment="1">
      <alignment horizontal="left" vertical="center" wrapText="1"/>
    </xf>
    <xf numFmtId="0" fontId="1" fillId="0" borderId="2" xfId="0" applyFont="1" applyBorder="1" applyAlignment="1">
      <alignment horizontal="left"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70" xfId="0" applyFont="1" applyBorder="1" applyAlignment="1">
      <alignment horizontal="center" vertical="center" wrapText="1"/>
    </xf>
    <xf numFmtId="0" fontId="16" fillId="0" borderId="64"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4"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19" xfId="0" applyFont="1" applyFill="1" applyBorder="1" applyAlignment="1">
      <alignment horizontal="center" vertical="center" wrapText="1"/>
    </xf>
    <xf numFmtId="0" fontId="24" fillId="15" borderId="44" xfId="0" applyFont="1" applyFill="1" applyBorder="1" applyAlignment="1">
      <alignment horizontal="center" vertical="center" wrapText="1"/>
    </xf>
    <xf numFmtId="0" fontId="24" fillId="15" borderId="18"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6" xfId="0" applyFont="1" applyFill="1" applyBorder="1" applyAlignment="1">
      <alignment horizontal="center" vertical="center" wrapText="1"/>
    </xf>
    <xf numFmtId="0" fontId="25"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left" vertical="center"/>
      <protection locked="0"/>
    </xf>
    <xf numFmtId="0" fontId="23" fillId="0" borderId="56" xfId="0" applyFont="1" applyBorder="1" applyAlignment="1" applyProtection="1">
      <alignment horizontal="left" vertical="center" wrapText="1"/>
      <protection locked="0"/>
    </xf>
    <xf numFmtId="0" fontId="23" fillId="3" borderId="0" xfId="0" applyFont="1" applyFill="1" applyAlignment="1">
      <alignment horizontal="left"/>
    </xf>
    <xf numFmtId="0" fontId="5" fillId="0" borderId="26" xfId="0" applyFont="1" applyBorder="1" applyAlignment="1">
      <alignment horizontal="center"/>
    </xf>
    <xf numFmtId="0" fontId="5" fillId="0" borderId="19"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5" fillId="0" borderId="24" xfId="0" applyFont="1" applyBorder="1" applyAlignment="1">
      <alignment horizontal="center"/>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2" fillId="0" borderId="30"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7"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15"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3" borderId="39"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3" borderId="36" xfId="0" applyFont="1" applyFill="1" applyBorder="1" applyAlignment="1">
      <alignment horizontal="center"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5" fillId="13" borderId="59" xfId="0" applyFont="1" applyFill="1" applyBorder="1" applyAlignment="1">
      <alignment horizontal="center" vertical="center" wrapText="1"/>
    </xf>
    <xf numFmtId="0" fontId="15" fillId="13" borderId="48" xfId="0" applyFont="1" applyFill="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86" xfId="0" applyFont="1" applyBorder="1" applyAlignment="1">
      <alignment horizontal="center" vertical="center" wrapText="1"/>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1" fillId="0" borderId="65"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159328</xdr:colOff>
      <xdr:row>0</xdr:row>
      <xdr:rowOff>103909</xdr:rowOff>
    </xdr:from>
    <xdr:to>
      <xdr:col>0</xdr:col>
      <xdr:colOff>1918854</xdr:colOff>
      <xdr:row>2</xdr:row>
      <xdr:rowOff>113206</xdr:rowOff>
    </xdr:to>
    <xdr:pic>
      <xdr:nvPicPr>
        <xdr:cNvPr id="2" name="Imagen 1">
          <a:extLst>
            <a:ext uri="{FF2B5EF4-FFF2-40B4-BE49-F238E27FC236}">
              <a16:creationId xmlns:a16="http://schemas.microsoft.com/office/drawing/2014/main" id="{1358D667-0E9C-46AC-920C-B29CC5800BE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9328" y="103909"/>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225287</xdr:colOff>
      <xdr:row>0</xdr:row>
      <xdr:rowOff>79513</xdr:rowOff>
    </xdr:from>
    <xdr:to>
      <xdr:col>0</xdr:col>
      <xdr:colOff>1984813</xdr:colOff>
      <xdr:row>3</xdr:row>
      <xdr:rowOff>15622</xdr:rowOff>
    </xdr:to>
    <xdr:pic>
      <xdr:nvPicPr>
        <xdr:cNvPr id="3" name="Imagen 2">
          <a:extLst>
            <a:ext uri="{FF2B5EF4-FFF2-40B4-BE49-F238E27FC236}">
              <a16:creationId xmlns:a16="http://schemas.microsoft.com/office/drawing/2014/main" id="{B137A699-F7A1-4F9B-A2AE-BB3FE03CF4B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25287" y="79513"/>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239487</xdr:colOff>
      <xdr:row>0</xdr:row>
      <xdr:rowOff>152401</xdr:rowOff>
    </xdr:from>
    <xdr:to>
      <xdr:col>0</xdr:col>
      <xdr:colOff>1999013</xdr:colOff>
      <xdr:row>2</xdr:row>
      <xdr:rowOff>372485</xdr:rowOff>
    </xdr:to>
    <xdr:pic>
      <xdr:nvPicPr>
        <xdr:cNvPr id="2" name="Imagen 1">
          <a:extLst>
            <a:ext uri="{FF2B5EF4-FFF2-40B4-BE49-F238E27FC236}">
              <a16:creationId xmlns:a16="http://schemas.microsoft.com/office/drawing/2014/main" id="{2E191F65-64E8-4290-BED3-E84FF6C9423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39487" y="152401"/>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295835</xdr:colOff>
      <xdr:row>0</xdr:row>
      <xdr:rowOff>98612</xdr:rowOff>
    </xdr:from>
    <xdr:to>
      <xdr:col>0</xdr:col>
      <xdr:colOff>2435173</xdr:colOff>
      <xdr:row>2</xdr:row>
      <xdr:rowOff>448235</xdr:rowOff>
    </xdr:to>
    <xdr:pic>
      <xdr:nvPicPr>
        <xdr:cNvPr id="3" name="Imagen 2">
          <a:extLst>
            <a:ext uri="{FF2B5EF4-FFF2-40B4-BE49-F238E27FC236}">
              <a16:creationId xmlns:a16="http://schemas.microsoft.com/office/drawing/2014/main" id="{5E48E166-CF19-442E-A9DF-4675145B108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95835" y="98612"/>
          <a:ext cx="2139338" cy="7440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725213</xdr:colOff>
      <xdr:row>0</xdr:row>
      <xdr:rowOff>0</xdr:rowOff>
    </xdr:from>
    <xdr:to>
      <xdr:col>10</xdr:col>
      <xdr:colOff>543581</xdr:colOff>
      <xdr:row>3</xdr:row>
      <xdr:rowOff>154539</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9847" y="0"/>
          <a:ext cx="611900" cy="706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157092</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141889</xdr:colOff>
      <xdr:row>0</xdr:row>
      <xdr:rowOff>84083</xdr:rowOff>
    </xdr:from>
    <xdr:to>
      <xdr:col>1</xdr:col>
      <xdr:colOff>646386</xdr:colOff>
      <xdr:row>3</xdr:row>
      <xdr:rowOff>2370</xdr:rowOff>
    </xdr:to>
    <xdr:pic>
      <xdr:nvPicPr>
        <xdr:cNvPr id="5" name="Imagen 4">
          <a:extLst>
            <a:ext uri="{FF2B5EF4-FFF2-40B4-BE49-F238E27FC236}">
              <a16:creationId xmlns:a16="http://schemas.microsoft.com/office/drawing/2014/main" id="{4FF3F6AE-0FAF-433C-8EE0-38E4D1EF05A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746" r="64684" b="89190"/>
        <a:stretch/>
      </xdr:blipFill>
      <xdr:spPr bwMode="auto">
        <a:xfrm>
          <a:off x="141889" y="84083"/>
          <a:ext cx="1298028" cy="47008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35718</xdr:colOff>
      <xdr:row>8</xdr:row>
      <xdr:rowOff>500064</xdr:rowOff>
    </xdr:from>
    <xdr:to>
      <xdr:col>24</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17</xdr:col>
      <xdr:colOff>99060</xdr:colOff>
      <xdr:row>10</xdr:row>
      <xdr:rowOff>549593</xdr:rowOff>
    </xdr:from>
    <xdr:to>
      <xdr:col>17</xdr:col>
      <xdr:colOff>702469</xdr:colOff>
      <xdr:row>10</xdr:row>
      <xdr:rowOff>1049655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27881580" y="4641533"/>
          <a:ext cx="603409"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190500</xdr:colOff>
      <xdr:row>0</xdr:row>
      <xdr:rowOff>103784</xdr:rowOff>
    </xdr:from>
    <xdr:to>
      <xdr:col>0</xdr:col>
      <xdr:colOff>1783080</xdr:colOff>
      <xdr:row>3</xdr:row>
      <xdr:rowOff>63330</xdr:rowOff>
    </xdr:to>
    <xdr:pic>
      <xdr:nvPicPr>
        <xdr:cNvPr id="2" name="Imagen 1">
          <a:extLst>
            <a:ext uri="{FF2B5EF4-FFF2-40B4-BE49-F238E27FC236}">
              <a16:creationId xmlns:a16="http://schemas.microsoft.com/office/drawing/2014/main" id="{12BABC80-004C-42F7-9D2A-65BAF770448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0500" y="103784"/>
          <a:ext cx="1592580" cy="55390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651164</xdr:colOff>
      <xdr:row>0</xdr:row>
      <xdr:rowOff>55420</xdr:rowOff>
    </xdr:from>
    <xdr:to>
      <xdr:col>0</xdr:col>
      <xdr:colOff>2410690</xdr:colOff>
      <xdr:row>3</xdr:row>
      <xdr:rowOff>85499</xdr:rowOff>
    </xdr:to>
    <xdr:pic>
      <xdr:nvPicPr>
        <xdr:cNvPr id="2" name="Imagen 1">
          <a:extLst>
            <a:ext uri="{FF2B5EF4-FFF2-40B4-BE49-F238E27FC236}">
              <a16:creationId xmlns:a16="http://schemas.microsoft.com/office/drawing/2014/main" id="{129FEEC4-5BA2-7EC2-BDC3-3C0A57391AF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651164" y="554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899160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899160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899160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899160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899160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899160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0</xdr:row>
      <xdr:rowOff>30480</xdr:rowOff>
    </xdr:from>
    <xdr:to>
      <xdr:col>0</xdr:col>
      <xdr:colOff>1965266</xdr:colOff>
      <xdr:row>3</xdr:row>
      <xdr:rowOff>93810</xdr:rowOff>
    </xdr:to>
    <xdr:pic>
      <xdr:nvPicPr>
        <xdr:cNvPr id="2" name="Imagen 1">
          <a:extLst>
            <a:ext uri="{FF2B5EF4-FFF2-40B4-BE49-F238E27FC236}">
              <a16:creationId xmlns:a16="http://schemas.microsoft.com/office/drawing/2014/main" id="{AB99A8D0-76AC-422F-8376-C9EA0F379EF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05740" y="3048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xdr:colOff>
      <xdr:row>0</xdr:row>
      <xdr:rowOff>30479</xdr:rowOff>
    </xdr:from>
    <xdr:to>
      <xdr:col>2</xdr:col>
      <xdr:colOff>2152105</xdr:colOff>
      <xdr:row>3</xdr:row>
      <xdr:rowOff>70949</xdr:rowOff>
    </xdr:to>
    <xdr:pic>
      <xdr:nvPicPr>
        <xdr:cNvPr id="3" name="Imagen 2">
          <a:extLst>
            <a:ext uri="{FF2B5EF4-FFF2-40B4-BE49-F238E27FC236}">
              <a16:creationId xmlns:a16="http://schemas.microsoft.com/office/drawing/2014/main" id="{61B1C427-53E6-41ED-BF29-ACD720E30C9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914400" y="30479"/>
          <a:ext cx="2136865"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197223</xdr:colOff>
      <xdr:row>0</xdr:row>
      <xdr:rowOff>107576</xdr:rowOff>
    </xdr:from>
    <xdr:to>
      <xdr:col>0</xdr:col>
      <xdr:colOff>1956749</xdr:colOff>
      <xdr:row>2</xdr:row>
      <xdr:rowOff>181664</xdr:rowOff>
    </xdr:to>
    <xdr:pic>
      <xdr:nvPicPr>
        <xdr:cNvPr id="3" name="Imagen 2">
          <a:extLst>
            <a:ext uri="{FF2B5EF4-FFF2-40B4-BE49-F238E27FC236}">
              <a16:creationId xmlns:a16="http://schemas.microsoft.com/office/drawing/2014/main" id="{EB1778BD-4D25-494A-B34B-EB29CD93D93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7223" y="107576"/>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121920</xdr:rowOff>
    </xdr:from>
    <xdr:to>
      <xdr:col>0</xdr:col>
      <xdr:colOff>1911926</xdr:colOff>
      <xdr:row>3</xdr:row>
      <xdr:rowOff>9990</xdr:rowOff>
    </xdr:to>
    <xdr:pic>
      <xdr:nvPicPr>
        <xdr:cNvPr id="3" name="Imagen 2">
          <a:extLst>
            <a:ext uri="{FF2B5EF4-FFF2-40B4-BE49-F238E27FC236}">
              <a16:creationId xmlns:a16="http://schemas.microsoft.com/office/drawing/2014/main" id="{B016A5DB-214A-43CD-B9D8-9AD73F44DC0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2400" y="1219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CER%20I3\Downloads\MR-Riesgos%20Corrupcion%20Catastro%20-%20Corregido%20(1).xlsx" TargetMode="External"/><Relationship Id="rId1" Type="http://schemas.openxmlformats.org/officeDocument/2006/relationships/externalLinkPath" Target="file:///C:\Users\ACER%20I3\Downloads\MR-Riesgos%20Corrupcion%20Catastro%20-%20Corregid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8">
          <cell r="A8" t="str">
            <v>PROCESO: GESTIÓN CATASTRAL</v>
          </cell>
        </row>
        <row r="9">
          <cell r="A9" t="str">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6.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5.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7.emf"/><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0" Type="http://schemas.openxmlformats.org/officeDocument/2006/relationships/control" Target="../activeX/activeX15.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85" zoomScaleNormal="85" workbookViewId="0">
      <selection activeCell="I3" sqref="I3"/>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44"/>
      <c r="B1" s="353" t="s">
        <v>265</v>
      </c>
      <c r="C1" s="354"/>
      <c r="D1" s="355"/>
      <c r="E1" s="275" t="s">
        <v>391</v>
      </c>
      <c r="F1" s="347"/>
    </row>
    <row r="2" spans="1:7" x14ac:dyDescent="0.25">
      <c r="A2" s="345"/>
      <c r="B2" s="356"/>
      <c r="C2" s="357"/>
      <c r="D2" s="358"/>
      <c r="E2" s="276" t="s">
        <v>389</v>
      </c>
      <c r="F2" s="348"/>
    </row>
    <row r="3" spans="1:7" ht="15" customHeight="1" x14ac:dyDescent="0.25">
      <c r="A3" s="345"/>
      <c r="B3" s="356"/>
      <c r="C3" s="357"/>
      <c r="D3" s="358"/>
      <c r="E3" s="276" t="s">
        <v>390</v>
      </c>
      <c r="F3" s="348"/>
    </row>
    <row r="4" spans="1:7" ht="14.4" thickBot="1" x14ac:dyDescent="0.3">
      <c r="A4" s="346"/>
      <c r="B4" s="359"/>
      <c r="C4" s="360"/>
      <c r="D4" s="361"/>
      <c r="E4" s="277" t="s">
        <v>375</v>
      </c>
      <c r="F4" s="349"/>
    </row>
    <row r="5" spans="1:7" ht="14.4" thickBot="1" x14ac:dyDescent="0.3"/>
    <row r="6" spans="1:7" ht="42.75" customHeight="1" x14ac:dyDescent="0.25">
      <c r="A6" s="155" t="s">
        <v>266</v>
      </c>
      <c r="B6" s="362" t="s">
        <v>273</v>
      </c>
      <c r="C6" s="362"/>
      <c r="D6" s="362"/>
      <c r="E6" s="362"/>
      <c r="F6" s="363"/>
    </row>
    <row r="7" spans="1:7" ht="50.25" customHeight="1" thickBot="1" x14ac:dyDescent="0.3">
      <c r="A7" s="156" t="s">
        <v>267</v>
      </c>
      <c r="B7" s="333" t="s">
        <v>268</v>
      </c>
      <c r="C7" s="333"/>
      <c r="D7" s="333"/>
      <c r="E7" s="333"/>
      <c r="F7" s="334"/>
    </row>
    <row r="8" spans="1:7" ht="17.25" customHeight="1" x14ac:dyDescent="0.25">
      <c r="A8" s="365"/>
      <c r="B8" s="365"/>
      <c r="C8" s="365"/>
      <c r="D8" s="365"/>
      <c r="E8" s="365"/>
      <c r="F8" s="365"/>
    </row>
    <row r="9" spans="1:7" ht="54.75" customHeight="1" x14ac:dyDescent="0.25">
      <c r="A9" s="364" t="s">
        <v>368</v>
      </c>
      <c r="B9" s="364"/>
      <c r="C9" s="364"/>
      <c r="D9" s="364"/>
      <c r="E9" s="364"/>
      <c r="F9" s="364"/>
    </row>
    <row r="10" spans="1:7" ht="18" customHeight="1" thickBot="1" x14ac:dyDescent="0.3">
      <c r="A10" s="342"/>
      <c r="B10" s="343"/>
      <c r="C10" s="343"/>
      <c r="D10" s="343"/>
      <c r="E10" s="343"/>
      <c r="F10" s="343"/>
      <c r="G10" s="343"/>
    </row>
    <row r="11" spans="1:7" ht="24.75" customHeight="1" x14ac:dyDescent="0.25">
      <c r="A11" s="350" t="s">
        <v>269</v>
      </c>
      <c r="B11" s="351"/>
      <c r="C11" s="351"/>
      <c r="D11" s="351"/>
      <c r="E11" s="351"/>
      <c r="F11" s="352"/>
    </row>
    <row r="12" spans="1:7" ht="229.5" customHeight="1" thickBot="1" x14ac:dyDescent="0.3">
      <c r="A12" s="341" t="s">
        <v>367</v>
      </c>
      <c r="B12" s="333"/>
      <c r="C12" s="333"/>
      <c r="D12" s="333"/>
      <c r="E12" s="333"/>
      <c r="F12" s="334"/>
    </row>
    <row r="13" spans="1:7" ht="18" customHeight="1" thickBot="1" x14ac:dyDescent="0.3">
      <c r="A13" s="384"/>
      <c r="B13" s="384"/>
      <c r="C13" s="384"/>
      <c r="D13" s="384"/>
      <c r="E13" s="384"/>
      <c r="F13" s="384"/>
    </row>
    <row r="14" spans="1:7" ht="26.25" customHeight="1" x14ac:dyDescent="0.25">
      <c r="A14" s="350" t="s">
        <v>270</v>
      </c>
      <c r="B14" s="351"/>
      <c r="C14" s="351"/>
      <c r="D14" s="351"/>
      <c r="E14" s="351"/>
      <c r="F14" s="352"/>
    </row>
    <row r="15" spans="1:7" ht="284.25" customHeight="1" thickBot="1" x14ac:dyDescent="0.3">
      <c r="A15" s="341" t="s">
        <v>370</v>
      </c>
      <c r="B15" s="333"/>
      <c r="C15" s="333"/>
      <c r="D15" s="333"/>
      <c r="E15" s="333"/>
      <c r="F15" s="334"/>
    </row>
    <row r="16" spans="1:7" ht="21.75" customHeight="1" thickBot="1" x14ac:dyDescent="0.3">
      <c r="A16" s="136"/>
      <c r="B16" s="136"/>
      <c r="C16" s="136"/>
      <c r="D16" s="136"/>
      <c r="E16" s="136"/>
      <c r="F16" s="136"/>
    </row>
    <row r="17" spans="1:6" ht="23.25" customHeight="1" thickBot="1" x14ac:dyDescent="0.3">
      <c r="A17" s="350" t="s">
        <v>373</v>
      </c>
      <c r="B17" s="351"/>
      <c r="C17" s="351"/>
      <c r="D17" s="351"/>
      <c r="E17" s="351"/>
      <c r="F17" s="352"/>
    </row>
    <row r="18" spans="1:6" ht="81.75" customHeight="1" x14ac:dyDescent="0.25">
      <c r="A18" s="372" t="s">
        <v>374</v>
      </c>
      <c r="B18" s="373"/>
      <c r="C18" s="373"/>
      <c r="D18" s="373"/>
      <c r="E18" s="373"/>
      <c r="F18" s="374"/>
    </row>
    <row r="19" spans="1:6" ht="71.25" customHeight="1" thickBot="1" x14ac:dyDescent="0.3">
      <c r="A19" s="375"/>
      <c r="B19" s="376"/>
      <c r="C19" s="376"/>
      <c r="D19" s="376"/>
      <c r="E19" s="376"/>
      <c r="F19" s="377"/>
    </row>
    <row r="20" spans="1:6" ht="14.4" thickBot="1" x14ac:dyDescent="0.3"/>
    <row r="21" spans="1:6" ht="27" customHeight="1" x14ac:dyDescent="0.25">
      <c r="A21" s="385" t="s">
        <v>330</v>
      </c>
      <c r="B21" s="386"/>
      <c r="C21" s="386"/>
      <c r="D21" s="386"/>
      <c r="E21" s="386"/>
      <c r="F21" s="387"/>
    </row>
    <row r="22" spans="1:6" ht="363" customHeight="1" thickBot="1" x14ac:dyDescent="0.3">
      <c r="A22" s="388" t="s">
        <v>340</v>
      </c>
      <c r="B22" s="389"/>
      <c r="C22" s="389"/>
      <c r="D22" s="389"/>
      <c r="E22" s="389"/>
      <c r="F22" s="390"/>
    </row>
    <row r="23" spans="1:6" ht="14.4" thickBot="1" x14ac:dyDescent="0.3"/>
    <row r="24" spans="1:6" ht="28.5" customHeight="1" thickBot="1" x14ac:dyDescent="0.3">
      <c r="A24" s="391" t="s">
        <v>331</v>
      </c>
      <c r="B24" s="392"/>
      <c r="C24" s="392"/>
      <c r="D24" s="392"/>
      <c r="E24" s="392"/>
      <c r="F24" s="393"/>
    </row>
    <row r="25" spans="1:6" ht="375" customHeight="1" x14ac:dyDescent="0.25">
      <c r="A25" s="400" t="s">
        <v>309</v>
      </c>
      <c r="B25" s="401"/>
      <c r="C25" s="401"/>
      <c r="D25" s="401"/>
      <c r="E25" s="401"/>
      <c r="F25" s="402"/>
    </row>
    <row r="26" spans="1:6" ht="27.6" customHeight="1" thickBot="1" x14ac:dyDescent="0.3">
      <c r="A26" s="403"/>
      <c r="B26" s="404"/>
      <c r="C26" s="404"/>
      <c r="D26" s="404"/>
      <c r="E26" s="404"/>
      <c r="F26" s="405"/>
    </row>
    <row r="27" spans="1:6" ht="25.5" customHeight="1" thickBot="1" x14ac:dyDescent="0.3">
      <c r="A27" s="136"/>
      <c r="B27" s="136"/>
      <c r="C27" s="136"/>
      <c r="D27" s="136"/>
      <c r="E27" s="136"/>
      <c r="F27" s="136"/>
    </row>
    <row r="28" spans="1:6" ht="27" customHeight="1" x14ac:dyDescent="0.25">
      <c r="A28" s="394" t="s">
        <v>332</v>
      </c>
      <c r="B28" s="395"/>
      <c r="C28" s="395"/>
      <c r="D28" s="395"/>
      <c r="E28" s="395"/>
      <c r="F28" s="396"/>
    </row>
    <row r="29" spans="1:6" ht="210.75" customHeight="1" thickBot="1" x14ac:dyDescent="0.3">
      <c r="A29" s="332" t="s">
        <v>306</v>
      </c>
      <c r="B29" s="333"/>
      <c r="C29" s="333"/>
      <c r="D29" s="333"/>
      <c r="E29" s="333"/>
      <c r="F29" s="334"/>
    </row>
    <row r="30" spans="1:6" ht="14.4" thickBot="1" x14ac:dyDescent="0.3"/>
    <row r="31" spans="1:6" ht="30.75" customHeight="1" x14ac:dyDescent="0.25">
      <c r="A31" s="397" t="s">
        <v>333</v>
      </c>
      <c r="B31" s="398"/>
      <c r="C31" s="398"/>
      <c r="D31" s="398"/>
      <c r="E31" s="398"/>
      <c r="F31" s="399"/>
    </row>
    <row r="32" spans="1:6" ht="138" customHeight="1" thickBot="1" x14ac:dyDescent="0.3">
      <c r="A32" s="326" t="s">
        <v>307</v>
      </c>
      <c r="B32" s="327"/>
      <c r="C32" s="327"/>
      <c r="D32" s="327"/>
      <c r="E32" s="327"/>
      <c r="F32" s="328"/>
    </row>
    <row r="33" spans="1:6" ht="14.4" thickBot="1" x14ac:dyDescent="0.3"/>
    <row r="34" spans="1:6" ht="28.5" customHeight="1" x14ac:dyDescent="0.25">
      <c r="A34" s="329" t="s">
        <v>334</v>
      </c>
      <c r="B34" s="330"/>
      <c r="C34" s="330"/>
      <c r="D34" s="330"/>
      <c r="E34" s="330"/>
      <c r="F34" s="331"/>
    </row>
    <row r="35" spans="1:6" ht="219" customHeight="1" thickBot="1" x14ac:dyDescent="0.3">
      <c r="A35" s="332" t="s">
        <v>300</v>
      </c>
      <c r="B35" s="333"/>
      <c r="C35" s="333"/>
      <c r="D35" s="333"/>
      <c r="E35" s="333"/>
      <c r="F35" s="334"/>
    </row>
    <row r="36" spans="1:6" ht="14.4" thickBot="1" x14ac:dyDescent="0.3"/>
    <row r="37" spans="1:6" ht="27.75" customHeight="1" x14ac:dyDescent="0.25">
      <c r="A37" s="329" t="s">
        <v>335</v>
      </c>
      <c r="B37" s="330"/>
      <c r="C37" s="330"/>
      <c r="D37" s="330"/>
      <c r="E37" s="330"/>
      <c r="F37" s="331"/>
    </row>
    <row r="38" spans="1:6" ht="170.25" customHeight="1" thickBot="1" x14ac:dyDescent="0.3">
      <c r="A38" s="332" t="s">
        <v>301</v>
      </c>
      <c r="B38" s="333"/>
      <c r="C38" s="333"/>
      <c r="D38" s="333"/>
      <c r="E38" s="333"/>
      <c r="F38" s="334"/>
    </row>
    <row r="39" spans="1:6" ht="14.4" thickBot="1" x14ac:dyDescent="0.3"/>
    <row r="40" spans="1:6" ht="27.75" customHeight="1" x14ac:dyDescent="0.25">
      <c r="A40" s="406" t="s">
        <v>336</v>
      </c>
      <c r="B40" s="407"/>
      <c r="C40" s="407"/>
      <c r="D40" s="407"/>
      <c r="E40" s="407"/>
      <c r="F40" s="408"/>
    </row>
    <row r="41" spans="1:6" ht="208.5" customHeight="1" thickBot="1" x14ac:dyDescent="0.3">
      <c r="A41" s="341" t="s">
        <v>366</v>
      </c>
      <c r="B41" s="333"/>
      <c r="C41" s="333"/>
      <c r="D41" s="333"/>
      <c r="E41" s="333"/>
      <c r="F41" s="334"/>
    </row>
    <row r="42" spans="1:6" ht="14.4" thickBot="1" x14ac:dyDescent="0.3"/>
    <row r="43" spans="1:6" ht="29.25" customHeight="1" x14ac:dyDescent="0.25">
      <c r="A43" s="366" t="s">
        <v>371</v>
      </c>
      <c r="B43" s="367"/>
      <c r="C43" s="367"/>
      <c r="D43" s="367"/>
      <c r="E43" s="367"/>
      <c r="F43" s="368"/>
    </row>
    <row r="44" spans="1:6" ht="274.5" customHeight="1" thickBot="1" x14ac:dyDescent="0.3">
      <c r="A44" s="332" t="s">
        <v>294</v>
      </c>
      <c r="B44" s="333"/>
      <c r="C44" s="333"/>
      <c r="D44" s="333"/>
      <c r="E44" s="333"/>
      <c r="F44" s="334"/>
    </row>
    <row r="45" spans="1:6" ht="14.4" thickBot="1" x14ac:dyDescent="0.3"/>
    <row r="46" spans="1:6" ht="29.25" customHeight="1" x14ac:dyDescent="0.25">
      <c r="A46" s="366" t="s">
        <v>337</v>
      </c>
      <c r="B46" s="367"/>
      <c r="C46" s="367"/>
      <c r="D46" s="367"/>
      <c r="E46" s="367"/>
      <c r="F46" s="368"/>
    </row>
    <row r="47" spans="1:6" s="202" customFormat="1" ht="181.5" customHeight="1" thickBot="1" x14ac:dyDescent="0.35">
      <c r="A47" s="369" t="s">
        <v>295</v>
      </c>
      <c r="B47" s="370"/>
      <c r="C47" s="370"/>
      <c r="D47" s="370"/>
      <c r="E47" s="370"/>
      <c r="F47" s="371"/>
    </row>
    <row r="48" spans="1:6" ht="15.75" customHeight="1" thickBot="1" x14ac:dyDescent="0.3">
      <c r="A48" s="136"/>
      <c r="B48" s="136"/>
      <c r="C48" s="136"/>
      <c r="D48" s="136"/>
      <c r="E48" s="136"/>
      <c r="F48" s="136"/>
    </row>
    <row r="49" spans="1:6" ht="19.5" customHeight="1" x14ac:dyDescent="0.25">
      <c r="A49" s="335" t="s">
        <v>338</v>
      </c>
      <c r="B49" s="336"/>
      <c r="C49" s="336"/>
      <c r="D49" s="336"/>
      <c r="E49" s="336"/>
      <c r="F49" s="337"/>
    </row>
    <row r="50" spans="1:6" ht="363" customHeight="1" thickBot="1" x14ac:dyDescent="0.3">
      <c r="A50" s="338" t="s">
        <v>302</v>
      </c>
      <c r="B50" s="339"/>
      <c r="C50" s="339"/>
      <c r="D50" s="339"/>
      <c r="E50" s="339"/>
      <c r="F50" s="340"/>
    </row>
    <row r="51" spans="1:6" ht="14.4" thickBot="1" x14ac:dyDescent="0.3"/>
    <row r="52" spans="1:6" ht="27.75" customHeight="1" x14ac:dyDescent="0.25">
      <c r="A52" s="378" t="s">
        <v>339</v>
      </c>
      <c r="B52" s="379"/>
      <c r="C52" s="379"/>
      <c r="D52" s="379"/>
      <c r="E52" s="379"/>
      <c r="F52" s="380"/>
    </row>
    <row r="53" spans="1:6" ht="409.6" customHeight="1" x14ac:dyDescent="0.25">
      <c r="A53" s="381" t="s">
        <v>305</v>
      </c>
      <c r="B53" s="382"/>
      <c r="C53" s="382"/>
      <c r="D53" s="382"/>
      <c r="E53" s="382"/>
      <c r="F53" s="383"/>
    </row>
    <row r="54" spans="1:6" ht="77.25" customHeight="1" thickBot="1" x14ac:dyDescent="0.3">
      <c r="A54" s="375"/>
      <c r="B54" s="376"/>
      <c r="C54" s="376"/>
      <c r="D54" s="376"/>
      <c r="E54" s="376"/>
      <c r="F54" s="377"/>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3"/>
  <sheetViews>
    <sheetView zoomScaleNormal="100" workbookViewId="0">
      <selection activeCell="B10" sqref="B10:B11"/>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582"/>
      <c r="B1" s="598" t="str">
        <f>CONTEXTO!B1</f>
        <v xml:space="preserve">PROCESO:  SISTEMA INTEGRADO DE GESTIÓN </v>
      </c>
      <c r="C1" s="599"/>
      <c r="D1" s="600"/>
      <c r="E1" s="276" t="s">
        <v>388</v>
      </c>
      <c r="F1" s="585"/>
    </row>
    <row r="2" spans="1:6" ht="13.8" customHeight="1" x14ac:dyDescent="0.25">
      <c r="A2" s="583"/>
      <c r="B2" s="460" t="s">
        <v>68</v>
      </c>
      <c r="C2" s="461"/>
      <c r="D2" s="601"/>
      <c r="E2" s="276" t="s">
        <v>389</v>
      </c>
      <c r="F2" s="586"/>
    </row>
    <row r="3" spans="1:6" ht="15" customHeight="1" x14ac:dyDescent="0.25">
      <c r="A3" s="583"/>
      <c r="B3" s="356"/>
      <c r="C3" s="357"/>
      <c r="D3" s="358"/>
      <c r="E3" s="276" t="s">
        <v>390</v>
      </c>
      <c r="F3" s="586"/>
    </row>
    <row r="4" spans="1:6" ht="13.8" customHeight="1" x14ac:dyDescent="0.25">
      <c r="A4" s="584"/>
      <c r="B4" s="456"/>
      <c r="C4" s="441"/>
      <c r="D4" s="442"/>
      <c r="E4" s="276" t="s">
        <v>504</v>
      </c>
      <c r="F4" s="587"/>
    </row>
    <row r="5" spans="1:6" ht="15.6" x14ac:dyDescent="0.25">
      <c r="A5" s="410"/>
      <c r="B5" s="411"/>
      <c r="C5" s="411"/>
      <c r="D5" s="411"/>
      <c r="E5" s="411"/>
      <c r="F5" s="412"/>
    </row>
    <row r="6" spans="1:6" ht="39.75" customHeight="1" x14ac:dyDescent="0.25">
      <c r="A6" s="594" t="str">
        <f>CONTEXTO!A8</f>
        <v>PROCESO: GESTIÓN CATASTRAL</v>
      </c>
      <c r="B6" s="595"/>
      <c r="C6" s="595"/>
      <c r="D6" s="595"/>
      <c r="E6" s="595"/>
      <c r="F6" s="596"/>
    </row>
    <row r="7" spans="1:6" s="74" customFormat="1" ht="93" customHeight="1" thickBot="1" x14ac:dyDescent="0.3">
      <c r="A7" s="591"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592"/>
      <c r="C7" s="592"/>
      <c r="D7" s="592"/>
      <c r="E7" s="592"/>
      <c r="F7" s="593"/>
    </row>
    <row r="8" spans="1:6" s="74" customFormat="1" ht="25.5" customHeight="1" thickBot="1" x14ac:dyDescent="0.3">
      <c r="A8" s="597"/>
      <c r="B8" s="597"/>
      <c r="C8" s="597"/>
      <c r="D8" s="597"/>
      <c r="E8" s="597"/>
      <c r="F8" s="597"/>
    </row>
    <row r="9" spans="1:6" s="74" customFormat="1" ht="69" customHeight="1" x14ac:dyDescent="0.25">
      <c r="A9" s="294" t="s">
        <v>256</v>
      </c>
      <c r="B9" s="295" t="s">
        <v>255</v>
      </c>
      <c r="C9" s="296" t="s">
        <v>257</v>
      </c>
      <c r="D9" s="297" t="s">
        <v>75</v>
      </c>
      <c r="E9" s="298" t="s">
        <v>69</v>
      </c>
      <c r="F9" s="299" t="s">
        <v>70</v>
      </c>
    </row>
    <row r="10" spans="1:6" s="74" customFormat="1" ht="32.25" customHeight="1" x14ac:dyDescent="0.25">
      <c r="A10" s="577" t="s">
        <v>472</v>
      </c>
      <c r="B10" s="574" t="s">
        <v>529</v>
      </c>
      <c r="C10" s="580" t="s">
        <v>473</v>
      </c>
      <c r="D10" s="574" t="s">
        <v>524</v>
      </c>
      <c r="E10" s="574" t="s">
        <v>474</v>
      </c>
      <c r="F10" s="588" t="s">
        <v>475</v>
      </c>
    </row>
    <row r="11" spans="1:6" ht="79.2" customHeight="1" x14ac:dyDescent="0.25">
      <c r="A11" s="578"/>
      <c r="B11" s="576"/>
      <c r="C11" s="580"/>
      <c r="D11" s="576"/>
      <c r="E11" s="575"/>
      <c r="F11" s="589"/>
    </row>
    <row r="12" spans="1:6" ht="79.2" customHeight="1" x14ac:dyDescent="0.25">
      <c r="A12" s="578"/>
      <c r="B12" s="226" t="s">
        <v>476</v>
      </c>
      <c r="C12" s="580"/>
      <c r="D12" s="227" t="s">
        <v>525</v>
      </c>
      <c r="E12" s="575"/>
      <c r="F12" s="589"/>
    </row>
    <row r="13" spans="1:6" ht="55.5" customHeight="1" x14ac:dyDescent="0.25">
      <c r="A13" s="578"/>
      <c r="B13" s="226" t="s">
        <v>521</v>
      </c>
      <c r="C13" s="580"/>
      <c r="D13" s="227" t="s">
        <v>526</v>
      </c>
      <c r="E13" s="575"/>
      <c r="F13" s="589"/>
    </row>
    <row r="14" spans="1:6" ht="79.2" customHeight="1" x14ac:dyDescent="0.25">
      <c r="A14" s="579"/>
      <c r="B14" s="226"/>
      <c r="C14" s="580"/>
      <c r="D14" s="227"/>
      <c r="E14" s="576"/>
      <c r="F14" s="590"/>
    </row>
    <row r="15" spans="1:6" ht="67.5" customHeight="1" x14ac:dyDescent="0.25">
      <c r="A15" s="577"/>
      <c r="B15" s="226"/>
      <c r="C15" s="574"/>
      <c r="D15" s="229"/>
      <c r="E15" s="574"/>
      <c r="F15" s="569"/>
    </row>
    <row r="16" spans="1:6" ht="63.75" customHeight="1" x14ac:dyDescent="0.25">
      <c r="A16" s="578"/>
      <c r="B16" s="226"/>
      <c r="C16" s="575"/>
      <c r="D16" s="229"/>
      <c r="E16" s="575"/>
      <c r="F16" s="569"/>
    </row>
    <row r="17" spans="1:6" ht="64.5" customHeight="1" x14ac:dyDescent="0.25">
      <c r="A17" s="579"/>
      <c r="B17" s="226"/>
      <c r="C17" s="576"/>
      <c r="D17" s="230"/>
      <c r="E17" s="576"/>
      <c r="F17" s="569"/>
    </row>
    <row r="18" spans="1:6" ht="64.5" customHeight="1" x14ac:dyDescent="0.25">
      <c r="A18" s="581"/>
      <c r="B18" s="226"/>
      <c r="C18" s="580"/>
      <c r="D18" s="228"/>
      <c r="E18" s="580" t="s">
        <v>262</v>
      </c>
      <c r="F18" s="569"/>
    </row>
    <row r="19" spans="1:6" ht="63.75" customHeight="1" x14ac:dyDescent="0.25">
      <c r="A19" s="581"/>
      <c r="B19" s="226"/>
      <c r="C19" s="580"/>
      <c r="D19" s="226"/>
      <c r="E19" s="580"/>
      <c r="F19" s="569"/>
    </row>
    <row r="20" spans="1:6" ht="50.25" customHeight="1" x14ac:dyDescent="0.25">
      <c r="A20" s="581"/>
      <c r="B20" s="226"/>
      <c r="C20" s="580"/>
      <c r="D20" s="226"/>
      <c r="E20" s="580"/>
      <c r="F20" s="569"/>
    </row>
    <row r="21" spans="1:6" ht="58.5" customHeight="1" x14ac:dyDescent="0.25">
      <c r="A21" s="231"/>
      <c r="B21" s="232"/>
      <c r="C21" s="232"/>
      <c r="D21" s="232"/>
      <c r="E21" s="566" t="s">
        <v>263</v>
      </c>
      <c r="F21" s="569"/>
    </row>
    <row r="22" spans="1:6" ht="67.5" customHeight="1" x14ac:dyDescent="0.25">
      <c r="A22" s="231"/>
      <c r="B22" s="232"/>
      <c r="C22" s="232"/>
      <c r="D22" s="232"/>
      <c r="E22" s="567"/>
      <c r="F22" s="569"/>
    </row>
    <row r="23" spans="1:6" ht="78.75" customHeight="1" x14ac:dyDescent="0.25">
      <c r="A23" s="231"/>
      <c r="B23" s="232"/>
      <c r="C23" s="232"/>
      <c r="D23" s="232"/>
      <c r="E23" s="568"/>
      <c r="F23" s="569"/>
    </row>
    <row r="24" spans="1:6" ht="71.25" customHeight="1" x14ac:dyDescent="0.25">
      <c r="A24" s="231"/>
      <c r="B24" s="232"/>
      <c r="C24" s="232"/>
      <c r="D24" s="232"/>
      <c r="E24" s="566" t="s">
        <v>243</v>
      </c>
      <c r="F24" s="569"/>
    </row>
    <row r="25" spans="1:6" ht="80.25" customHeight="1" x14ac:dyDescent="0.25">
      <c r="A25" s="231"/>
      <c r="B25" s="232"/>
      <c r="C25" s="232"/>
      <c r="D25" s="232"/>
      <c r="E25" s="567"/>
      <c r="F25" s="569"/>
    </row>
    <row r="26" spans="1:6" ht="69.75" customHeight="1" x14ac:dyDescent="0.25">
      <c r="A26" s="231"/>
      <c r="B26" s="232"/>
      <c r="C26" s="232"/>
      <c r="D26" s="232"/>
      <c r="E26" s="568"/>
      <c r="F26" s="569"/>
    </row>
    <row r="27" spans="1:6" ht="54.75" customHeight="1" x14ac:dyDescent="0.25">
      <c r="A27" s="231"/>
      <c r="B27" s="232"/>
      <c r="C27" s="232"/>
      <c r="D27" s="232"/>
      <c r="E27" s="566" t="s">
        <v>264</v>
      </c>
      <c r="F27" s="569"/>
    </row>
    <row r="28" spans="1:6" ht="65.25" customHeight="1" x14ac:dyDescent="0.25">
      <c r="A28" s="231"/>
      <c r="B28" s="232"/>
      <c r="C28" s="232"/>
      <c r="D28" s="232"/>
      <c r="E28" s="567"/>
      <c r="F28" s="569"/>
    </row>
    <row r="29" spans="1:6" ht="69.75" customHeight="1" x14ac:dyDescent="0.25">
      <c r="A29" s="231"/>
      <c r="B29" s="232"/>
      <c r="C29" s="232"/>
      <c r="D29" s="232"/>
      <c r="E29" s="568"/>
      <c r="F29" s="569"/>
    </row>
    <row r="30" spans="1:6" ht="68.25" customHeight="1" x14ac:dyDescent="0.25">
      <c r="A30" s="231"/>
      <c r="B30" s="232"/>
      <c r="C30" s="232"/>
      <c r="D30" s="232"/>
      <c r="E30" s="566" t="s">
        <v>258</v>
      </c>
      <c r="F30" s="569"/>
    </row>
    <row r="31" spans="1:6" ht="69" customHeight="1" x14ac:dyDescent="0.25">
      <c r="A31" s="231"/>
      <c r="B31" s="232"/>
      <c r="C31" s="232"/>
      <c r="D31" s="232"/>
      <c r="E31" s="567"/>
      <c r="F31" s="569"/>
    </row>
    <row r="32" spans="1:6" ht="59.25" customHeight="1" x14ac:dyDescent="0.25">
      <c r="A32" s="231"/>
      <c r="B32" s="232"/>
      <c r="C32" s="232"/>
      <c r="D32" s="232"/>
      <c r="E32" s="568"/>
      <c r="F32" s="569"/>
    </row>
    <row r="33" spans="1:6" ht="57" customHeight="1" x14ac:dyDescent="0.25">
      <c r="A33" s="231"/>
      <c r="B33" s="232"/>
      <c r="C33" s="232"/>
      <c r="D33" s="232"/>
      <c r="E33" s="566" t="s">
        <v>259</v>
      </c>
      <c r="F33" s="569"/>
    </row>
    <row r="34" spans="1:6" ht="61.5" customHeight="1" x14ac:dyDescent="0.25">
      <c r="A34" s="231"/>
      <c r="B34" s="232"/>
      <c r="C34" s="232"/>
      <c r="D34" s="232"/>
      <c r="E34" s="567"/>
      <c r="F34" s="569"/>
    </row>
    <row r="35" spans="1:6" ht="71.25" customHeight="1" x14ac:dyDescent="0.25">
      <c r="A35" s="231"/>
      <c r="B35" s="232"/>
      <c r="C35" s="232"/>
      <c r="D35" s="232"/>
      <c r="E35" s="568"/>
      <c r="F35" s="569"/>
    </row>
    <row r="36" spans="1:6" ht="64.5" customHeight="1" x14ac:dyDescent="0.25">
      <c r="A36" s="233"/>
      <c r="B36" s="234"/>
      <c r="C36" s="234"/>
      <c r="D36" s="234"/>
      <c r="E36" s="570" t="s">
        <v>260</v>
      </c>
      <c r="F36" s="569"/>
    </row>
    <row r="37" spans="1:6" ht="74.25" customHeight="1" x14ac:dyDescent="0.25">
      <c r="A37" s="235"/>
      <c r="B37" s="236"/>
      <c r="C37" s="236"/>
      <c r="D37" s="236"/>
      <c r="E37" s="571"/>
      <c r="F37" s="569"/>
    </row>
    <row r="38" spans="1:6" ht="54.75" customHeight="1" x14ac:dyDescent="0.25">
      <c r="A38" s="235"/>
      <c r="B38" s="236"/>
      <c r="C38" s="236"/>
      <c r="D38" s="236"/>
      <c r="E38" s="573"/>
      <c r="F38" s="569"/>
    </row>
    <row r="39" spans="1:6" ht="77.25" customHeight="1" x14ac:dyDescent="0.25">
      <c r="A39" s="235"/>
      <c r="B39" s="236"/>
      <c r="C39" s="236"/>
      <c r="D39" s="236"/>
      <c r="E39" s="570" t="s">
        <v>261</v>
      </c>
      <c r="F39" s="569"/>
    </row>
    <row r="40" spans="1:6" ht="66.75" customHeight="1" x14ac:dyDescent="0.25">
      <c r="A40" s="235"/>
      <c r="B40" s="236"/>
      <c r="C40" s="236"/>
      <c r="D40" s="236"/>
      <c r="E40" s="571"/>
      <c r="F40" s="569"/>
    </row>
    <row r="41" spans="1:6" ht="52.5" customHeight="1" thickBot="1" x14ac:dyDescent="0.3">
      <c r="A41" s="237"/>
      <c r="B41" s="238"/>
      <c r="C41" s="238"/>
      <c r="D41" s="238"/>
      <c r="E41" s="572"/>
      <c r="F41" s="569"/>
    </row>
    <row r="42" spans="1:6" ht="66" customHeight="1" x14ac:dyDescent="0.25"/>
    <row r="43" spans="1:6" ht="76.5" customHeight="1" x14ac:dyDescent="0.25"/>
  </sheetData>
  <sheetProtection selectLockedCells="1"/>
  <mergeCells count="36">
    <mergeCell ref="A1:A4"/>
    <mergeCell ref="F1:F4"/>
    <mergeCell ref="E15:E17"/>
    <mergeCell ref="F10:F14"/>
    <mergeCell ref="F15:F17"/>
    <mergeCell ref="A7:F7"/>
    <mergeCell ref="A6:F6"/>
    <mergeCell ref="A8:F8"/>
    <mergeCell ref="A5:F5"/>
    <mergeCell ref="B1:D1"/>
    <mergeCell ref="B2:D4"/>
    <mergeCell ref="D10:D11"/>
    <mergeCell ref="E21:E23"/>
    <mergeCell ref="F21:F23"/>
    <mergeCell ref="C15:C17"/>
    <mergeCell ref="A15:A17"/>
    <mergeCell ref="A10:A14"/>
    <mergeCell ref="E10:E14"/>
    <mergeCell ref="C10:C14"/>
    <mergeCell ref="A18:A20"/>
    <mergeCell ref="C18:C20"/>
    <mergeCell ref="E18:E20"/>
    <mergeCell ref="F18:F20"/>
    <mergeCell ref="B10:B11"/>
    <mergeCell ref="E24:E26"/>
    <mergeCell ref="F24:F26"/>
    <mergeCell ref="E27:E29"/>
    <mergeCell ref="F27:F29"/>
    <mergeCell ref="E30:E32"/>
    <mergeCell ref="F30:F32"/>
    <mergeCell ref="E33:E35"/>
    <mergeCell ref="F33:F35"/>
    <mergeCell ref="E39:E41"/>
    <mergeCell ref="F39:F41"/>
    <mergeCell ref="E36:E38"/>
    <mergeCell ref="F36:F38"/>
  </mergeCells>
  <dataValidations count="1">
    <dataValidation type="list" allowBlank="1" showInputMessage="1" showErrorMessage="1" sqref="F15:F41 F10"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40"/>
  <sheetViews>
    <sheetView workbookViewId="0">
      <selection activeCell="D10" sqref="D10:D11"/>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53"/>
      <c r="B1" s="423" t="str">
        <f>CONTEXTO!B1</f>
        <v xml:space="preserve">PROCESO:  SISTEMA INTEGRADO DE GESTIÓN </v>
      </c>
      <c r="C1" s="423"/>
      <c r="D1" s="429" t="s">
        <v>391</v>
      </c>
      <c r="E1" s="362"/>
      <c r="F1" s="650"/>
    </row>
    <row r="2" spans="1:6" x14ac:dyDescent="0.25">
      <c r="A2" s="454"/>
      <c r="B2" s="424" t="s">
        <v>71</v>
      </c>
      <c r="C2" s="424"/>
      <c r="D2" s="430" t="s">
        <v>389</v>
      </c>
      <c r="E2" s="431"/>
      <c r="F2" s="651"/>
    </row>
    <row r="3" spans="1:6" ht="15" customHeight="1" x14ac:dyDescent="0.25">
      <c r="A3" s="454"/>
      <c r="B3" s="424"/>
      <c r="C3" s="424"/>
      <c r="D3" s="430" t="s">
        <v>390</v>
      </c>
      <c r="E3" s="431"/>
      <c r="F3" s="651"/>
    </row>
    <row r="4" spans="1:6" ht="14.4" thickBot="1" x14ac:dyDescent="0.3">
      <c r="A4" s="454"/>
      <c r="B4" s="424"/>
      <c r="C4" s="424"/>
      <c r="D4" s="430" t="s">
        <v>380</v>
      </c>
      <c r="E4" s="431"/>
      <c r="F4" s="652"/>
    </row>
    <row r="5" spans="1:6" ht="15.6" x14ac:dyDescent="0.25">
      <c r="A5" s="637"/>
      <c r="B5" s="422"/>
      <c r="C5" s="422"/>
      <c r="D5" s="422"/>
      <c r="E5" s="422"/>
      <c r="F5" s="638"/>
    </row>
    <row r="6" spans="1:6" s="74" customFormat="1" ht="25.5" customHeight="1" x14ac:dyDescent="0.25">
      <c r="A6" s="642" t="str">
        <f>CONTEXTO!A8</f>
        <v>PROCESO: GESTIÓN CATASTRAL</v>
      </c>
      <c r="B6" s="643"/>
      <c r="C6" s="643"/>
      <c r="D6" s="643"/>
      <c r="E6" s="643"/>
      <c r="F6" s="644"/>
    </row>
    <row r="7" spans="1:6" s="74" customFormat="1" ht="65.25" customHeight="1" thickBot="1" x14ac:dyDescent="0.3">
      <c r="A7" s="645"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46"/>
      <c r="C7" s="646"/>
      <c r="D7" s="646"/>
      <c r="E7" s="646"/>
      <c r="F7" s="647"/>
    </row>
    <row r="8" spans="1:6" s="74" customFormat="1" ht="18.75" customHeight="1" thickBot="1" x14ac:dyDescent="0.3">
      <c r="A8" s="635"/>
      <c r="B8" s="597"/>
      <c r="C8" s="597"/>
      <c r="D8" s="597"/>
      <c r="E8" s="597"/>
      <c r="F8" s="636"/>
    </row>
    <row r="9" spans="1:6" ht="31.5" customHeight="1" x14ac:dyDescent="0.25">
      <c r="A9" s="88" t="s">
        <v>69</v>
      </c>
      <c r="B9" s="89" t="s">
        <v>72</v>
      </c>
      <c r="C9" s="89" t="s">
        <v>73</v>
      </c>
      <c r="D9" s="150" t="s">
        <v>74</v>
      </c>
      <c r="E9" s="463" t="s">
        <v>75</v>
      </c>
      <c r="F9" s="464"/>
    </row>
    <row r="10" spans="1:6" ht="76.8" customHeight="1" x14ac:dyDescent="0.25">
      <c r="A10" s="639" t="str">
        <f>'IDENTIFICACION DE RIESGOS'!E10:E14</f>
        <v>* Posibilidad de recibir o solicitar cualquier dádiva o beneficio a nombre propio o de terceros con el fin de agilizar un tramite o producto, o de dar una respuesta conveniente al usuario</v>
      </c>
      <c r="B10" s="640" t="s">
        <v>527</v>
      </c>
      <c r="C10" s="641" t="str">
        <f>'IDENTIFICACION DE RIESGOS'!F10:F14</f>
        <v>CORRUPCION - SOBORNO</v>
      </c>
      <c r="D10" s="606" t="str">
        <f>'IDENTIFICACION DE RIESGOS'!B10</f>
        <v>* Debilidad en los controles existentes en los procesos y procedimientos por Falta de apropiación y/o verificación de lo controles dentro del proceso consignados en las hojas de vida de los tramites aprobadas y/o Manual de catastro</v>
      </c>
      <c r="E10" s="602" t="str">
        <f>'IDENTIFICACION DE RIESGOS'!D10</f>
        <v>*Pérdida de la credibilidad de la Entidad                                                         * Procedencia o improcedencia de los tramites radicados, lo cual genera demoras en los tiempos de respuesta</v>
      </c>
      <c r="F10" s="603"/>
    </row>
    <row r="11" spans="1:6" ht="45" customHeight="1" x14ac:dyDescent="0.25">
      <c r="A11" s="639"/>
      <c r="B11" s="640"/>
      <c r="C11" s="641"/>
      <c r="D11" s="607"/>
      <c r="E11" s="604"/>
      <c r="F11" s="605"/>
    </row>
    <row r="12" spans="1:6" ht="45" customHeight="1" x14ac:dyDescent="0.25">
      <c r="A12" s="639"/>
      <c r="B12" s="640"/>
      <c r="C12" s="641"/>
      <c r="D12" s="101" t="str">
        <f>'IDENTIFICACION DE RIESGOS'!B12</f>
        <v>* Falta comportamientos de integridad de lo público del servidor que revisa y/o decide la solicitud</v>
      </c>
      <c r="E12" s="648" t="str">
        <f>'IDENTIFICACION DE RIESGOS'!D12</f>
        <v xml:space="preserve">* Hallazgos administrativos, disciplinarios y/o fiscales                                     </v>
      </c>
      <c r="F12" s="649"/>
    </row>
    <row r="13" spans="1:6" ht="69" customHeight="1" x14ac:dyDescent="0.25">
      <c r="A13" s="639"/>
      <c r="B13" s="640"/>
      <c r="C13" s="641"/>
      <c r="D13" s="101" t="str">
        <f>+'IDENTIFICACION DE RIESGOS'!B13</f>
        <v>*Falta de articulación con las demás dependencias que pueden afectar el proceso</v>
      </c>
      <c r="E13" s="655" t="str">
        <f>'IDENTIFICACION DE RIESGOS'!D13</f>
        <v xml:space="preserve">*Insatisfacción del usuario      </v>
      </c>
      <c r="F13" s="656"/>
    </row>
    <row r="14" spans="1:6" ht="53.25" customHeight="1" x14ac:dyDescent="0.25">
      <c r="A14" s="657" t="e">
        <f>'IDENTIFICACION DE RIESGOS'!E15:E17</f>
        <v>#VALUE!</v>
      </c>
      <c r="B14" s="660"/>
      <c r="C14" s="619" t="e">
        <f>'IDENTIFICACION DE RIESGOS'!F15:F17</f>
        <v>#VALUE!</v>
      </c>
      <c r="D14" s="101">
        <f>'IDENTIFICACION DE RIESGOS'!B15</f>
        <v>0</v>
      </c>
      <c r="E14" s="663">
        <f>'IDENTIFICACION DE RIESGOS'!D15</f>
        <v>0</v>
      </c>
      <c r="F14" s="664"/>
    </row>
    <row r="15" spans="1:6" ht="43.5" customHeight="1" x14ac:dyDescent="0.25">
      <c r="A15" s="658"/>
      <c r="B15" s="661"/>
      <c r="C15" s="620"/>
      <c r="D15" s="101">
        <f>'IDENTIFICACION DE RIESGOS'!B16</f>
        <v>0</v>
      </c>
      <c r="E15" s="663">
        <f>'IDENTIFICACION DE RIESGOS'!D16</f>
        <v>0</v>
      </c>
      <c r="F15" s="664"/>
    </row>
    <row r="16" spans="1:6" ht="44.25" customHeight="1" x14ac:dyDescent="0.25">
      <c r="A16" s="659"/>
      <c r="B16" s="662"/>
      <c r="C16" s="621"/>
      <c r="D16" s="101">
        <f>'IDENTIFICACION DE RIESGOS'!B17</f>
        <v>0</v>
      </c>
      <c r="E16" s="663">
        <f>'IDENTIFICACION DE RIESGOS'!D17</f>
        <v>0</v>
      </c>
      <c r="F16" s="664"/>
    </row>
    <row r="17" spans="1:6" ht="53.25" customHeight="1" x14ac:dyDescent="0.25">
      <c r="A17" s="639" t="e">
        <f>'IDENTIFICACION DE RIESGOS'!E18:E20</f>
        <v>#VALUE!</v>
      </c>
      <c r="B17" s="640"/>
      <c r="C17" s="641" t="e">
        <f>'IDENTIFICACION DE RIESGOS'!F18:F20</f>
        <v>#VALUE!</v>
      </c>
      <c r="D17" s="101">
        <f>'IDENTIFICACION DE RIESGOS'!B18</f>
        <v>0</v>
      </c>
      <c r="E17" s="648">
        <f>'IDENTIFICACION DE RIESGOS'!D18</f>
        <v>0</v>
      </c>
      <c r="F17" s="649"/>
    </row>
    <row r="18" spans="1:6" ht="42.75" customHeight="1" x14ac:dyDescent="0.25">
      <c r="A18" s="639"/>
      <c r="B18" s="640"/>
      <c r="C18" s="641"/>
      <c r="D18" s="101">
        <f>'IDENTIFICACION DE RIESGOS'!B19</f>
        <v>0</v>
      </c>
      <c r="E18" s="653">
        <f>'IDENTIFICACION DE RIESGOS'!D19</f>
        <v>0</v>
      </c>
      <c r="F18" s="654"/>
    </row>
    <row r="19" spans="1:6" ht="63" customHeight="1" x14ac:dyDescent="0.25">
      <c r="A19" s="639"/>
      <c r="B19" s="640"/>
      <c r="C19" s="641"/>
      <c r="D19" s="101">
        <f>'IDENTIFICACION DE RIESGOS'!B20</f>
        <v>0</v>
      </c>
      <c r="E19" s="648">
        <f>'IDENTIFICACION DE RIESGOS'!D20</f>
        <v>0</v>
      </c>
      <c r="F19" s="649"/>
    </row>
    <row r="20" spans="1:6" ht="57" customHeight="1" x14ac:dyDescent="0.25">
      <c r="A20" s="616" t="str">
        <f>'IDENTIFICACION DE RIESGOS'!E21</f>
        <v>d</v>
      </c>
      <c r="B20" s="624"/>
      <c r="C20" s="619">
        <f>'IDENTIFICACION DE RIESGOS'!F21</f>
        <v>0</v>
      </c>
      <c r="D20" s="106">
        <f>'IDENTIFICACION DE RIESGOS'!B21</f>
        <v>0</v>
      </c>
      <c r="E20" s="622">
        <f>'IDENTIFICACION DE RIESGOS'!D21</f>
        <v>0</v>
      </c>
      <c r="F20" s="623"/>
    </row>
    <row r="21" spans="1:6" ht="57" customHeight="1" x14ac:dyDescent="0.25">
      <c r="A21" s="617"/>
      <c r="B21" s="625"/>
      <c r="C21" s="620"/>
      <c r="D21" s="106">
        <f>'IDENTIFICACION DE RIESGOS'!B22</f>
        <v>0</v>
      </c>
      <c r="E21" s="622">
        <f>'IDENTIFICACION DE RIESGOS'!D22</f>
        <v>0</v>
      </c>
      <c r="F21" s="623"/>
    </row>
    <row r="22" spans="1:6" ht="57" customHeight="1" x14ac:dyDescent="0.25">
      <c r="A22" s="618"/>
      <c r="B22" s="626"/>
      <c r="C22" s="621"/>
      <c r="D22" s="106">
        <f>'IDENTIFICACION DE RIESGOS'!B23</f>
        <v>0</v>
      </c>
      <c r="E22" s="622">
        <f>'IDENTIFICACION DE RIESGOS'!D23</f>
        <v>0</v>
      </c>
      <c r="F22" s="623"/>
    </row>
    <row r="23" spans="1:6" ht="63" customHeight="1" x14ac:dyDescent="0.25">
      <c r="A23" s="616" t="str">
        <f>'IDENTIFICACION DE RIESGOS'!E24</f>
        <v>e</v>
      </c>
      <c r="B23" s="624"/>
      <c r="C23" s="619">
        <f>'IDENTIFICACION DE RIESGOS'!F24</f>
        <v>0</v>
      </c>
      <c r="D23" s="106">
        <f>'IDENTIFICACION DE RIESGOS'!B24</f>
        <v>0</v>
      </c>
      <c r="E23" s="622">
        <f>'IDENTIFICACION DE RIESGOS'!D24</f>
        <v>0</v>
      </c>
      <c r="F23" s="623"/>
    </row>
    <row r="24" spans="1:6" ht="54.75" customHeight="1" x14ac:dyDescent="0.25">
      <c r="A24" s="617"/>
      <c r="B24" s="625"/>
      <c r="C24" s="620"/>
      <c r="D24" s="106">
        <f>'IDENTIFICACION DE RIESGOS'!B25</f>
        <v>0</v>
      </c>
      <c r="E24" s="622">
        <f>'IDENTIFICACION DE RIESGOS'!D25</f>
        <v>0</v>
      </c>
      <c r="F24" s="623"/>
    </row>
    <row r="25" spans="1:6" ht="54.75" customHeight="1" x14ac:dyDescent="0.25">
      <c r="A25" s="618"/>
      <c r="B25" s="626"/>
      <c r="C25" s="621"/>
      <c r="D25" s="106">
        <f>'IDENTIFICACION DE RIESGOS'!B26</f>
        <v>0</v>
      </c>
      <c r="E25" s="622">
        <f>'IDENTIFICACION DE RIESGOS'!D26</f>
        <v>0</v>
      </c>
      <c r="F25" s="623"/>
    </row>
    <row r="26" spans="1:6" ht="47.25" customHeight="1" x14ac:dyDescent="0.25">
      <c r="A26" s="616" t="str">
        <f>'IDENTIFICACION DE RIESGOS'!E27</f>
        <v>f</v>
      </c>
      <c r="B26" s="624"/>
      <c r="C26" s="619">
        <f>'IDENTIFICACION DE RIESGOS'!F27</f>
        <v>0</v>
      </c>
      <c r="D26" s="106">
        <f>'IDENTIFICACION DE RIESGOS'!B27</f>
        <v>0</v>
      </c>
      <c r="E26" s="622">
        <f>'IDENTIFICACION DE RIESGOS'!D27</f>
        <v>0</v>
      </c>
      <c r="F26" s="623"/>
    </row>
    <row r="27" spans="1:6" ht="44.25" customHeight="1" x14ac:dyDescent="0.25">
      <c r="A27" s="617"/>
      <c r="B27" s="625"/>
      <c r="C27" s="620"/>
      <c r="D27" s="106">
        <f>'IDENTIFICACION DE RIESGOS'!B28</f>
        <v>0</v>
      </c>
      <c r="E27" s="622">
        <f>'IDENTIFICACION DE RIESGOS'!D28</f>
        <v>0</v>
      </c>
      <c r="F27" s="623"/>
    </row>
    <row r="28" spans="1:6" ht="45" customHeight="1" x14ac:dyDescent="0.25">
      <c r="A28" s="618"/>
      <c r="B28" s="626"/>
      <c r="C28" s="621"/>
      <c r="D28" s="106">
        <f>'IDENTIFICACION DE RIESGOS'!B29</f>
        <v>0</v>
      </c>
      <c r="E28" s="622">
        <f>'IDENTIFICACION DE RIESGOS'!D29</f>
        <v>0</v>
      </c>
      <c r="F28" s="623"/>
    </row>
    <row r="29" spans="1:6" ht="58.5" customHeight="1" x14ac:dyDescent="0.25">
      <c r="A29" s="616" t="str">
        <f>'IDENTIFICACION DE RIESGOS'!E30</f>
        <v>g</v>
      </c>
      <c r="B29" s="624"/>
      <c r="C29" s="619">
        <f>'IDENTIFICACION DE RIESGOS'!F30</f>
        <v>0</v>
      </c>
      <c r="D29" s="106">
        <f>'IDENTIFICACION DE RIESGOS'!B30</f>
        <v>0</v>
      </c>
      <c r="E29" s="622">
        <f>'IDENTIFICACION DE RIESGOS'!D30</f>
        <v>0</v>
      </c>
      <c r="F29" s="623"/>
    </row>
    <row r="30" spans="1:6" ht="55.5" customHeight="1" x14ac:dyDescent="0.25">
      <c r="A30" s="617"/>
      <c r="B30" s="625"/>
      <c r="C30" s="620"/>
      <c r="D30" s="106">
        <f>'IDENTIFICACION DE RIESGOS'!B31</f>
        <v>0</v>
      </c>
      <c r="E30" s="622">
        <f>'IDENTIFICACION DE RIESGOS'!D31</f>
        <v>0</v>
      </c>
      <c r="F30" s="623"/>
    </row>
    <row r="31" spans="1:6" ht="63.75" customHeight="1" x14ac:dyDescent="0.25">
      <c r="A31" s="618"/>
      <c r="B31" s="626"/>
      <c r="C31" s="621"/>
      <c r="D31" s="106">
        <f>'IDENTIFICACION DE RIESGOS'!B32</f>
        <v>0</v>
      </c>
      <c r="E31" s="622">
        <f>'IDENTIFICACION DE RIESGOS'!D32</f>
        <v>0</v>
      </c>
      <c r="F31" s="623"/>
    </row>
    <row r="32" spans="1:6" ht="47.25" customHeight="1" x14ac:dyDescent="0.25">
      <c r="A32" s="616" t="str">
        <f>'IDENTIFICACION DE RIESGOS'!E33</f>
        <v>h</v>
      </c>
      <c r="B32" s="624"/>
      <c r="C32" s="619">
        <f>'IDENTIFICACION DE RIESGOS'!F33</f>
        <v>0</v>
      </c>
      <c r="D32" s="106">
        <f>'IDENTIFICACION DE RIESGOS'!B33</f>
        <v>0</v>
      </c>
      <c r="E32" s="622">
        <f>'IDENTIFICACION DE RIESGOS'!D33</f>
        <v>0</v>
      </c>
      <c r="F32" s="623"/>
    </row>
    <row r="33" spans="1:6" ht="55.5" customHeight="1" x14ac:dyDescent="0.25">
      <c r="A33" s="617"/>
      <c r="B33" s="625"/>
      <c r="C33" s="620"/>
      <c r="D33" s="106">
        <f>'IDENTIFICACION DE RIESGOS'!B34</f>
        <v>0</v>
      </c>
      <c r="E33" s="622">
        <f>'IDENTIFICACION DE RIESGOS'!D34</f>
        <v>0</v>
      </c>
      <c r="F33" s="623"/>
    </row>
    <row r="34" spans="1:6" ht="57.75" customHeight="1" x14ac:dyDescent="0.25">
      <c r="A34" s="618"/>
      <c r="B34" s="626"/>
      <c r="C34" s="621"/>
      <c r="D34" s="106">
        <f>'IDENTIFICACION DE RIESGOS'!B35</f>
        <v>0</v>
      </c>
      <c r="E34" s="622">
        <f>'IDENTIFICACION DE RIESGOS'!D35</f>
        <v>0</v>
      </c>
      <c r="F34" s="623"/>
    </row>
    <row r="35" spans="1:6" ht="45.75" customHeight="1" x14ac:dyDescent="0.25">
      <c r="A35" s="608" t="str">
        <f>'IDENTIFICACION DE RIESGOS'!E36</f>
        <v>i</v>
      </c>
      <c r="B35" s="631"/>
      <c r="C35" s="611">
        <f>'IDENTIFICACION DE RIESGOS'!F36</f>
        <v>0</v>
      </c>
      <c r="D35" s="107">
        <f>'IDENTIFICACION DE RIESGOS'!B36</f>
        <v>0</v>
      </c>
      <c r="E35" s="614">
        <f>'IDENTIFICACION DE RIESGOS'!D36</f>
        <v>0</v>
      </c>
      <c r="F35" s="615"/>
    </row>
    <row r="36" spans="1:6" ht="57.75" customHeight="1" x14ac:dyDescent="0.25">
      <c r="A36" s="609"/>
      <c r="B36" s="632"/>
      <c r="C36" s="612"/>
      <c r="D36" s="108">
        <f>'IDENTIFICACION DE RIESGOS'!B37</f>
        <v>0</v>
      </c>
      <c r="E36" s="614">
        <f>'IDENTIFICACION DE RIESGOS'!D37</f>
        <v>0</v>
      </c>
      <c r="F36" s="615"/>
    </row>
    <row r="37" spans="1:6" ht="51" customHeight="1" x14ac:dyDescent="0.25">
      <c r="A37" s="610"/>
      <c r="B37" s="633"/>
      <c r="C37" s="613"/>
      <c r="D37" s="108">
        <f>'IDENTIFICACION DE RIESGOS'!B38</f>
        <v>0</v>
      </c>
      <c r="E37" s="614">
        <f>'IDENTIFICACION DE RIESGOS'!D38</f>
        <v>0</v>
      </c>
      <c r="F37" s="615"/>
    </row>
    <row r="38" spans="1:6" ht="51" customHeight="1" x14ac:dyDescent="0.25">
      <c r="A38" s="608" t="str">
        <f>'IDENTIFICACION DE RIESGOS'!E39</f>
        <v>j</v>
      </c>
      <c r="B38" s="631"/>
      <c r="C38" s="611">
        <f>'IDENTIFICACION DE RIESGOS'!F41</f>
        <v>0</v>
      </c>
      <c r="D38" s="108">
        <f>'IDENTIFICACION DE RIESGOS'!B39</f>
        <v>0</v>
      </c>
      <c r="E38" s="614">
        <f>'IDENTIFICACION DE RIESGOS'!D39</f>
        <v>0</v>
      </c>
      <c r="F38" s="615"/>
    </row>
    <row r="39" spans="1:6" ht="51" customHeight="1" x14ac:dyDescent="0.25">
      <c r="A39" s="609"/>
      <c r="B39" s="632"/>
      <c r="C39" s="612"/>
      <c r="D39" s="108">
        <f>'IDENTIFICACION DE RIESGOS'!B40</f>
        <v>0</v>
      </c>
      <c r="E39" s="614">
        <f>'IDENTIFICACION DE RIESGOS'!D40</f>
        <v>0</v>
      </c>
      <c r="F39" s="615"/>
    </row>
    <row r="40" spans="1:6" ht="54" customHeight="1" thickBot="1" x14ac:dyDescent="0.3">
      <c r="A40" s="628"/>
      <c r="B40" s="634"/>
      <c r="C40" s="627"/>
      <c r="D40" s="109">
        <f>'IDENTIFICACION DE RIESGOS'!B41</f>
        <v>0</v>
      </c>
      <c r="E40" s="629">
        <f>'IDENTIFICACION DE RIESGOS'!D41</f>
        <v>0</v>
      </c>
      <c r="F40" s="630"/>
    </row>
  </sheetData>
  <sheetProtection selectLockedCells="1"/>
  <mergeCells count="74">
    <mergeCell ref="E18:F18"/>
    <mergeCell ref="E19:F19"/>
    <mergeCell ref="E12:F12"/>
    <mergeCell ref="E13:F13"/>
    <mergeCell ref="A14:A16"/>
    <mergeCell ref="B14:B16"/>
    <mergeCell ref="E14:F14"/>
    <mergeCell ref="E16:F16"/>
    <mergeCell ref="C14:C16"/>
    <mergeCell ref="E15:F15"/>
    <mergeCell ref="A1:A4"/>
    <mergeCell ref="B1:C1"/>
    <mergeCell ref="D1:E1"/>
    <mergeCell ref="F1:F4"/>
    <mergeCell ref="B2:C4"/>
    <mergeCell ref="D2:E2"/>
    <mergeCell ref="D3:E3"/>
    <mergeCell ref="D4:E4"/>
    <mergeCell ref="A8:F8"/>
    <mergeCell ref="A5:F5"/>
    <mergeCell ref="E20:F20"/>
    <mergeCell ref="E23:F23"/>
    <mergeCell ref="E26:F26"/>
    <mergeCell ref="A10:A13"/>
    <mergeCell ref="B10:B13"/>
    <mergeCell ref="E9:F9"/>
    <mergeCell ref="C10:C13"/>
    <mergeCell ref="A6:F6"/>
    <mergeCell ref="A7:F7"/>
    <mergeCell ref="A17:A19"/>
    <mergeCell ref="B17:B19"/>
    <mergeCell ref="C17:C19"/>
    <mergeCell ref="A20:A22"/>
    <mergeCell ref="E17:F17"/>
    <mergeCell ref="E21:F21"/>
    <mergeCell ref="E22:F22"/>
    <mergeCell ref="A23:A25"/>
    <mergeCell ref="C20:C22"/>
    <mergeCell ref="C23:C25"/>
    <mergeCell ref="B20:B22"/>
    <mergeCell ref="B23:B25"/>
    <mergeCell ref="A26:A28"/>
    <mergeCell ref="C26:C28"/>
    <mergeCell ref="E24:F24"/>
    <mergeCell ref="E25:F25"/>
    <mergeCell ref="E27:F27"/>
    <mergeCell ref="E28:F28"/>
    <mergeCell ref="B26:B28"/>
    <mergeCell ref="B29:B31"/>
    <mergeCell ref="C38:C40"/>
    <mergeCell ref="A38:A40"/>
    <mergeCell ref="E38:F38"/>
    <mergeCell ref="E39:F39"/>
    <mergeCell ref="E35:F35"/>
    <mergeCell ref="E40:F40"/>
    <mergeCell ref="B35:B37"/>
    <mergeCell ref="B38:B40"/>
    <mergeCell ref="B32:B34"/>
    <mergeCell ref="E10:F11"/>
    <mergeCell ref="D10:D11"/>
    <mergeCell ref="A35:A37"/>
    <mergeCell ref="C35:C37"/>
    <mergeCell ref="E36:F36"/>
    <mergeCell ref="E37:F37"/>
    <mergeCell ref="A29:A31"/>
    <mergeCell ref="C29:C31"/>
    <mergeCell ref="E30:F30"/>
    <mergeCell ref="E31:F31"/>
    <mergeCell ref="A32:A34"/>
    <mergeCell ref="C32:C34"/>
    <mergeCell ref="E33:F33"/>
    <mergeCell ref="E34:F34"/>
    <mergeCell ref="E29:F29"/>
    <mergeCell ref="E32:F32"/>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7" zoomScale="110" zoomScaleNormal="110" workbookViewId="0">
      <selection activeCell="I12" sqref="I12"/>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53"/>
      <c r="B1" s="353" t="str">
        <f>CONTEXTO!B1</f>
        <v xml:space="preserve">PROCESO:  SISTEMA INTEGRADO DE GESTIÓN </v>
      </c>
      <c r="C1" s="354"/>
      <c r="D1" s="354"/>
      <c r="E1" s="354"/>
      <c r="F1" s="354"/>
      <c r="G1" s="354"/>
      <c r="H1" s="354"/>
      <c r="I1" s="354"/>
      <c r="J1" s="354"/>
      <c r="K1" s="354"/>
      <c r="L1" s="354"/>
      <c r="M1" s="354"/>
      <c r="N1" s="354"/>
      <c r="O1" s="354"/>
      <c r="P1" s="355"/>
      <c r="Q1" s="429" t="s">
        <v>394</v>
      </c>
      <c r="R1" s="362"/>
      <c r="S1" s="362"/>
      <c r="T1" s="650"/>
    </row>
    <row r="2" spans="1:23" ht="20.25" customHeight="1" x14ac:dyDescent="0.25">
      <c r="A2" s="454"/>
      <c r="B2" s="456"/>
      <c r="C2" s="441"/>
      <c r="D2" s="441"/>
      <c r="E2" s="441"/>
      <c r="F2" s="441"/>
      <c r="G2" s="441"/>
      <c r="H2" s="441"/>
      <c r="I2" s="441"/>
      <c r="J2" s="441"/>
      <c r="K2" s="441"/>
      <c r="L2" s="441"/>
      <c r="M2" s="441"/>
      <c r="N2" s="441"/>
      <c r="O2" s="441"/>
      <c r="P2" s="442"/>
      <c r="Q2" s="430" t="s">
        <v>389</v>
      </c>
      <c r="R2" s="431"/>
      <c r="S2" s="431"/>
      <c r="T2" s="651"/>
    </row>
    <row r="3" spans="1:23" ht="18.75" customHeight="1" x14ac:dyDescent="0.25">
      <c r="A3" s="454"/>
      <c r="B3" s="460" t="s">
        <v>77</v>
      </c>
      <c r="C3" s="461"/>
      <c r="D3" s="461"/>
      <c r="E3" s="461"/>
      <c r="F3" s="461"/>
      <c r="G3" s="461"/>
      <c r="H3" s="461"/>
      <c r="I3" s="461"/>
      <c r="J3" s="461"/>
      <c r="K3" s="461"/>
      <c r="L3" s="461"/>
      <c r="M3" s="461"/>
      <c r="N3" s="461"/>
      <c r="O3" s="461"/>
      <c r="P3" s="601"/>
      <c r="Q3" s="430" t="s">
        <v>390</v>
      </c>
      <c r="R3" s="431"/>
      <c r="S3" s="431"/>
      <c r="T3" s="651"/>
    </row>
    <row r="4" spans="1:23" ht="19.5" customHeight="1" thickBot="1" x14ac:dyDescent="0.3">
      <c r="A4" s="455"/>
      <c r="B4" s="359"/>
      <c r="C4" s="360"/>
      <c r="D4" s="360"/>
      <c r="E4" s="360"/>
      <c r="F4" s="360"/>
      <c r="G4" s="360"/>
      <c r="H4" s="360"/>
      <c r="I4" s="360"/>
      <c r="J4" s="360"/>
      <c r="K4" s="360"/>
      <c r="L4" s="360"/>
      <c r="M4" s="360"/>
      <c r="N4" s="360"/>
      <c r="O4" s="360"/>
      <c r="P4" s="361"/>
      <c r="Q4" s="430" t="s">
        <v>381</v>
      </c>
      <c r="R4" s="431"/>
      <c r="S4" s="431"/>
      <c r="T4" s="652"/>
    </row>
    <row r="5" spans="1:23" ht="19.5" customHeight="1" x14ac:dyDescent="0.25">
      <c r="A5" s="637"/>
      <c r="B5" s="422"/>
      <c r="C5" s="422"/>
      <c r="D5" s="422"/>
      <c r="E5" s="422"/>
      <c r="F5" s="422"/>
      <c r="G5" s="422"/>
      <c r="H5" s="422"/>
      <c r="I5" s="422"/>
      <c r="J5" s="422"/>
      <c r="K5" s="422"/>
      <c r="L5" s="422"/>
      <c r="M5" s="422"/>
      <c r="N5" s="422"/>
      <c r="O5" s="422"/>
      <c r="P5" s="422"/>
      <c r="Q5" s="422"/>
      <c r="R5" s="422"/>
      <c r="S5" s="422"/>
      <c r="T5" s="638"/>
    </row>
    <row r="6" spans="1:23" ht="24.75" customHeight="1" x14ac:dyDescent="0.25">
      <c r="A6" s="642" t="str">
        <f>CONTEXTO!A8</f>
        <v>PROCESO: GESTIÓN CATASTRAL</v>
      </c>
      <c r="B6" s="643"/>
      <c r="C6" s="643"/>
      <c r="D6" s="643"/>
      <c r="E6" s="643"/>
      <c r="F6" s="643"/>
      <c r="G6" s="643"/>
      <c r="H6" s="643"/>
      <c r="I6" s="643"/>
      <c r="J6" s="643"/>
      <c r="K6" s="643"/>
      <c r="L6" s="643"/>
      <c r="M6" s="643"/>
      <c r="N6" s="643"/>
      <c r="O6" s="643"/>
      <c r="P6" s="643"/>
      <c r="Q6" s="643"/>
      <c r="R6" s="643"/>
      <c r="S6" s="643"/>
      <c r="T6" s="644"/>
    </row>
    <row r="7" spans="1:23" ht="66.75" customHeight="1" thickBot="1" x14ac:dyDescent="0.3">
      <c r="A7" s="665"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66"/>
      <c r="C7" s="666"/>
      <c r="D7" s="666"/>
      <c r="E7" s="666"/>
      <c r="F7" s="666"/>
      <c r="G7" s="666"/>
      <c r="H7" s="666"/>
      <c r="I7" s="666"/>
      <c r="J7" s="666"/>
      <c r="K7" s="666"/>
      <c r="L7" s="666"/>
      <c r="M7" s="666"/>
      <c r="N7" s="666"/>
      <c r="O7" s="666"/>
      <c r="P7" s="666"/>
      <c r="Q7" s="666"/>
      <c r="R7" s="666"/>
      <c r="S7" s="666"/>
      <c r="T7" s="667"/>
    </row>
    <row r="8" spans="1:23" ht="19.5" customHeight="1" thickBot="1" x14ac:dyDescent="0.3">
      <c r="A8" s="597"/>
      <c r="B8" s="597"/>
      <c r="C8" s="597"/>
      <c r="D8" s="597"/>
      <c r="E8" s="597"/>
      <c r="F8" s="597"/>
      <c r="G8" s="597"/>
      <c r="H8" s="597"/>
      <c r="I8" s="597"/>
      <c r="J8" s="597"/>
      <c r="K8" s="597"/>
      <c r="L8" s="597"/>
      <c r="M8" s="597"/>
      <c r="N8" s="597"/>
      <c r="O8" s="597"/>
      <c r="P8" s="597"/>
      <c r="Q8" s="597"/>
      <c r="R8" s="597"/>
      <c r="S8" s="597"/>
      <c r="T8" s="668"/>
    </row>
    <row r="9" spans="1:23" ht="37.5" customHeight="1" x14ac:dyDescent="0.25">
      <c r="A9" s="673" t="s">
        <v>69</v>
      </c>
      <c r="B9" s="674"/>
      <c r="C9" s="677" t="s">
        <v>78</v>
      </c>
      <c r="D9" s="678"/>
      <c r="E9" s="678"/>
      <c r="F9" s="678"/>
      <c r="G9" s="678"/>
      <c r="H9" s="678"/>
      <c r="I9" s="678"/>
      <c r="J9" s="678"/>
      <c r="K9" s="678"/>
      <c r="L9" s="678"/>
      <c r="M9" s="678"/>
      <c r="N9" s="678"/>
      <c r="O9" s="678"/>
      <c r="P9" s="678"/>
      <c r="Q9" s="678"/>
      <c r="R9" s="678"/>
      <c r="S9" s="678"/>
      <c r="T9" s="679"/>
    </row>
    <row r="10" spans="1:23" ht="25.5" customHeight="1" x14ac:dyDescent="0.25">
      <c r="A10" s="675"/>
      <c r="B10" s="676"/>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0" t="s">
        <v>79</v>
      </c>
    </row>
    <row r="11" spans="1:23" ht="44.25" customHeight="1" x14ac:dyDescent="0.25">
      <c r="A11" s="680" t="str">
        <f>DESCRIPCION!A10</f>
        <v>* Posibilidad de recibir o solicitar cualquier dádiva o beneficio a nombre propio o de terceros con el fin de agilizar un tramite o producto, o de dar una respuesta conveniente al usuario</v>
      </c>
      <c r="B11" s="681"/>
      <c r="C11" s="208">
        <v>2</v>
      </c>
      <c r="D11" s="208">
        <v>2</v>
      </c>
      <c r="E11" s="208">
        <v>2</v>
      </c>
      <c r="F11" s="208">
        <v>3</v>
      </c>
      <c r="G11" s="208">
        <v>3</v>
      </c>
      <c r="H11" s="208">
        <v>2</v>
      </c>
      <c r="I11" s="208">
        <v>3</v>
      </c>
      <c r="J11" s="208"/>
      <c r="K11" s="208"/>
      <c r="L11" s="208"/>
      <c r="M11" s="208"/>
      <c r="N11" s="208"/>
      <c r="O11" s="208"/>
      <c r="P11" s="208"/>
      <c r="Q11" s="208"/>
      <c r="R11" s="104">
        <f>SUM(C11:Q11)</f>
        <v>17</v>
      </c>
      <c r="S11" s="110">
        <f t="shared" ref="S11:S20" si="0">IF(ISERROR(AVERAGE(C11:Q11)),0,AVERAGE(C11:Q11))</f>
        <v>2.4285714285714284</v>
      </c>
      <c r="T11" s="78" t="str">
        <f>IF(AND(S11&gt;=1,S11&lt;1.5),"Rara Vez",IF(AND(S11&gt;=1.6,S11&lt;2.5),"Improbable",IF(AND(S11&gt;=2.6,S11&lt;3.5),"Posible",IF(AND(S11&gt;=3.6,S11&lt;4.5),"Probable",IF(AND(S11&gt;=4.6),"Casi Seguro"," ")))))</f>
        <v>Improbable</v>
      </c>
      <c r="W11" s="76"/>
    </row>
    <row r="12" spans="1:23" ht="38.25" customHeight="1" x14ac:dyDescent="0.25">
      <c r="A12" s="680">
        <f>DESCRIPCION!A11</f>
        <v>0</v>
      </c>
      <c r="B12" s="681"/>
      <c r="C12" s="208"/>
      <c r="D12" s="208"/>
      <c r="E12" s="208"/>
      <c r="F12" s="208"/>
      <c r="G12" s="208"/>
      <c r="H12" s="208"/>
      <c r="I12" s="208"/>
      <c r="J12" s="208"/>
      <c r="K12" s="208"/>
      <c r="L12" s="208"/>
      <c r="M12" s="208"/>
      <c r="N12" s="208"/>
      <c r="O12" s="208"/>
      <c r="P12" s="208"/>
      <c r="Q12" s="208"/>
      <c r="R12" s="104">
        <f>SUM(C12:Q12)</f>
        <v>0</v>
      </c>
      <c r="S12" s="110">
        <f t="shared" si="0"/>
        <v>0</v>
      </c>
      <c r="T12" s="78" t="str">
        <f>IF(AND(S12&gt;=1,S12&lt;1.5),"Rara Vez",IF(AND(S12&gt;=1.6,S12&lt;2.5),"Improbable",IF(AND(S12&gt;=2.6,S12&lt;3.5),"Posible",IF(AND(S12&gt;=3.6,S12&lt;4.5),"Probable",IF(AND(S12&gt;=4.6),"Casi Seguro"," ")))))</f>
        <v xml:space="preserve"> </v>
      </c>
      <c r="W12" s="76"/>
    </row>
    <row r="13" spans="1:23" ht="39.75" customHeight="1" x14ac:dyDescent="0.25">
      <c r="A13" s="680">
        <f>DESCRIPCION!A12</f>
        <v>0</v>
      </c>
      <c r="B13" s="681"/>
      <c r="C13" s="208"/>
      <c r="D13" s="208"/>
      <c r="E13" s="208"/>
      <c r="F13" s="208"/>
      <c r="G13" s="208"/>
      <c r="H13" s="208"/>
      <c r="I13" s="208"/>
      <c r="J13" s="208"/>
      <c r="K13" s="208"/>
      <c r="L13" s="208"/>
      <c r="M13" s="208"/>
      <c r="N13" s="208"/>
      <c r="O13" s="208"/>
      <c r="P13" s="208"/>
      <c r="Q13" s="208"/>
      <c r="R13" s="104">
        <f t="shared" ref="R13:R20" si="1">SUM(C13:Q13)</f>
        <v>0</v>
      </c>
      <c r="S13" s="110">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80">
        <f>DESCRIPCION!A13</f>
        <v>0</v>
      </c>
      <c r="B14" s="681"/>
      <c r="C14" s="208"/>
      <c r="D14" s="208"/>
      <c r="E14" s="208"/>
      <c r="F14" s="208"/>
      <c r="G14" s="208"/>
      <c r="H14" s="208"/>
      <c r="I14" s="208"/>
      <c r="J14" s="208"/>
      <c r="K14" s="208"/>
      <c r="L14" s="208"/>
      <c r="M14" s="208"/>
      <c r="N14" s="208"/>
      <c r="O14" s="208"/>
      <c r="P14" s="208"/>
      <c r="Q14" s="208"/>
      <c r="R14" s="104">
        <f t="shared" si="1"/>
        <v>0</v>
      </c>
      <c r="S14" s="110">
        <f t="shared" si="0"/>
        <v>0</v>
      </c>
      <c r="T14" s="78" t="str">
        <f t="shared" si="2"/>
        <v xml:space="preserve"> </v>
      </c>
    </row>
    <row r="15" spans="1:23" ht="39.75" customHeight="1" x14ac:dyDescent="0.25">
      <c r="A15" s="669" t="str">
        <f>DESCRIPCION!A23</f>
        <v>e</v>
      </c>
      <c r="B15" s="670"/>
      <c r="C15" s="208"/>
      <c r="D15" s="208"/>
      <c r="E15" s="208"/>
      <c r="F15" s="208"/>
      <c r="G15" s="208"/>
      <c r="H15" s="208"/>
      <c r="I15" s="208"/>
      <c r="J15" s="208"/>
      <c r="K15" s="208"/>
      <c r="L15" s="208"/>
      <c r="M15" s="208"/>
      <c r="N15" s="208"/>
      <c r="O15" s="208"/>
      <c r="P15" s="208"/>
      <c r="Q15" s="208"/>
      <c r="R15" s="104">
        <f t="shared" si="1"/>
        <v>0</v>
      </c>
      <c r="S15" s="110">
        <f t="shared" si="0"/>
        <v>0</v>
      </c>
      <c r="T15" s="78" t="str">
        <f t="shared" si="2"/>
        <v xml:space="preserve"> </v>
      </c>
    </row>
    <row r="16" spans="1:23" ht="39.75" customHeight="1" x14ac:dyDescent="0.25">
      <c r="A16" s="669" t="str">
        <f>DESCRIPCION!A26</f>
        <v>f</v>
      </c>
      <c r="B16" s="670"/>
      <c r="C16" s="208"/>
      <c r="D16" s="208"/>
      <c r="E16" s="208"/>
      <c r="F16" s="208"/>
      <c r="G16" s="208"/>
      <c r="H16" s="208"/>
      <c r="I16" s="208"/>
      <c r="J16" s="208"/>
      <c r="K16" s="208"/>
      <c r="L16" s="208"/>
      <c r="M16" s="208"/>
      <c r="N16" s="208"/>
      <c r="O16" s="208"/>
      <c r="P16" s="208"/>
      <c r="Q16" s="208"/>
      <c r="R16" s="104">
        <f t="shared" si="1"/>
        <v>0</v>
      </c>
      <c r="S16" s="110">
        <f t="shared" si="0"/>
        <v>0</v>
      </c>
      <c r="T16" s="78" t="str">
        <f t="shared" si="2"/>
        <v xml:space="preserve"> </v>
      </c>
    </row>
    <row r="17" spans="1:20" ht="39.75" customHeight="1" x14ac:dyDescent="0.25">
      <c r="A17" s="669" t="str">
        <f>DESCRIPCION!A29</f>
        <v>g</v>
      </c>
      <c r="B17" s="670"/>
      <c r="C17" s="208"/>
      <c r="D17" s="208"/>
      <c r="E17" s="208"/>
      <c r="F17" s="208"/>
      <c r="G17" s="208"/>
      <c r="H17" s="208"/>
      <c r="I17" s="208"/>
      <c r="J17" s="208"/>
      <c r="K17" s="208"/>
      <c r="L17" s="208"/>
      <c r="M17" s="208"/>
      <c r="N17" s="208"/>
      <c r="O17" s="208"/>
      <c r="P17" s="208"/>
      <c r="Q17" s="208"/>
      <c r="R17" s="104">
        <f t="shared" si="1"/>
        <v>0</v>
      </c>
      <c r="S17" s="110">
        <f t="shared" si="0"/>
        <v>0</v>
      </c>
      <c r="T17" s="78" t="str">
        <f t="shared" si="2"/>
        <v xml:space="preserve"> </v>
      </c>
    </row>
    <row r="18" spans="1:20" ht="39.75" customHeight="1" x14ac:dyDescent="0.25">
      <c r="A18" s="669" t="str">
        <f>DESCRIPCION!A32</f>
        <v>h</v>
      </c>
      <c r="B18" s="670"/>
      <c r="C18" s="208"/>
      <c r="D18" s="208"/>
      <c r="E18" s="208"/>
      <c r="F18" s="208"/>
      <c r="G18" s="208"/>
      <c r="H18" s="208"/>
      <c r="I18" s="208"/>
      <c r="J18" s="208"/>
      <c r="K18" s="208"/>
      <c r="L18" s="208"/>
      <c r="M18" s="208"/>
      <c r="N18" s="208"/>
      <c r="O18" s="208"/>
      <c r="P18" s="208"/>
      <c r="Q18" s="208"/>
      <c r="R18" s="104">
        <f t="shared" si="1"/>
        <v>0</v>
      </c>
      <c r="S18" s="110">
        <f t="shared" si="0"/>
        <v>0</v>
      </c>
      <c r="T18" s="78" t="str">
        <f t="shared" si="2"/>
        <v xml:space="preserve"> </v>
      </c>
    </row>
    <row r="19" spans="1:20" ht="39.75" customHeight="1" x14ac:dyDescent="0.25">
      <c r="A19" s="669" t="str">
        <f>DESCRIPCION!A35</f>
        <v>i</v>
      </c>
      <c r="B19" s="670"/>
      <c r="C19" s="208"/>
      <c r="D19" s="208"/>
      <c r="E19" s="208"/>
      <c r="F19" s="208"/>
      <c r="G19" s="208"/>
      <c r="H19" s="208"/>
      <c r="I19" s="208"/>
      <c r="J19" s="208"/>
      <c r="K19" s="208"/>
      <c r="L19" s="208"/>
      <c r="M19" s="208"/>
      <c r="N19" s="208"/>
      <c r="O19" s="208"/>
      <c r="P19" s="208"/>
      <c r="Q19" s="208"/>
      <c r="R19" s="104">
        <f t="shared" si="1"/>
        <v>0</v>
      </c>
      <c r="S19" s="110">
        <f t="shared" si="0"/>
        <v>0</v>
      </c>
      <c r="T19" s="78" t="str">
        <f t="shared" si="2"/>
        <v xml:space="preserve"> </v>
      </c>
    </row>
    <row r="20" spans="1:20" ht="39.75" customHeight="1" thickBot="1" x14ac:dyDescent="0.3">
      <c r="A20" s="671" t="str">
        <f>DESCRIPCION!A38</f>
        <v>j</v>
      </c>
      <c r="B20" s="672"/>
      <c r="C20" s="208"/>
      <c r="D20" s="208"/>
      <c r="E20" s="208"/>
      <c r="F20" s="208"/>
      <c r="G20" s="208"/>
      <c r="H20" s="208"/>
      <c r="I20" s="208"/>
      <c r="J20" s="208"/>
      <c r="K20" s="208"/>
      <c r="L20" s="208"/>
      <c r="M20" s="208"/>
      <c r="N20" s="208"/>
      <c r="O20" s="208"/>
      <c r="P20" s="208"/>
      <c r="Q20" s="208"/>
      <c r="R20" s="105">
        <f t="shared" si="1"/>
        <v>0</v>
      </c>
      <c r="S20" s="111">
        <f t="shared" si="0"/>
        <v>0</v>
      </c>
      <c r="T20" s="91"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20" zoomScaleNormal="100" workbookViewId="0">
      <selection activeCell="F13" sqref="F13:F32"/>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71"/>
      <c r="B1" s="423" t="str">
        <f>CONTEXTO!B1</f>
        <v xml:space="preserve">PROCESO:  SISTEMA INTEGRADO DE GESTIÓN </v>
      </c>
      <c r="C1" s="692" t="s">
        <v>395</v>
      </c>
      <c r="D1" s="692"/>
      <c r="E1" s="692"/>
      <c r="F1" s="693"/>
    </row>
    <row r="2" spans="1:6" ht="15.75" customHeight="1" x14ac:dyDescent="0.25">
      <c r="A2" s="472"/>
      <c r="B2" s="424"/>
      <c r="C2" s="648" t="s">
        <v>389</v>
      </c>
      <c r="D2" s="648"/>
      <c r="E2" s="648"/>
      <c r="F2" s="694"/>
    </row>
    <row r="3" spans="1:6" ht="15" customHeight="1" x14ac:dyDescent="0.25">
      <c r="A3" s="472"/>
      <c r="B3" s="424" t="s">
        <v>84</v>
      </c>
      <c r="C3" s="648" t="s">
        <v>390</v>
      </c>
      <c r="D3" s="648"/>
      <c r="E3" s="648"/>
      <c r="F3" s="694"/>
    </row>
    <row r="4" spans="1:6" ht="15.75" customHeight="1" x14ac:dyDescent="0.25">
      <c r="A4" s="472"/>
      <c r="B4" s="424"/>
      <c r="C4" s="648" t="s">
        <v>382</v>
      </c>
      <c r="D4" s="648"/>
      <c r="E4" s="648"/>
      <c r="F4" s="694"/>
    </row>
    <row r="5" spans="1:6" ht="15.75" customHeight="1" x14ac:dyDescent="0.25">
      <c r="A5" s="682"/>
      <c r="B5" s="683"/>
      <c r="C5" s="683"/>
      <c r="D5" s="683"/>
      <c r="E5" s="683"/>
      <c r="F5" s="684"/>
    </row>
    <row r="6" spans="1:6" x14ac:dyDescent="0.25">
      <c r="A6" s="480" t="str">
        <f>+CONTEXTO!A8</f>
        <v>PROCESO: GESTIÓN CATASTRAL</v>
      </c>
      <c r="B6" s="481"/>
      <c r="C6" s="481"/>
      <c r="D6" s="481"/>
      <c r="E6" s="481"/>
      <c r="F6" s="482"/>
    </row>
    <row r="7" spans="1:6" ht="12.75" customHeight="1" x14ac:dyDescent="0.25">
      <c r="A7" s="480"/>
      <c r="B7" s="481"/>
      <c r="C7" s="481"/>
      <c r="D7" s="481"/>
      <c r="E7" s="481"/>
      <c r="F7" s="482"/>
    </row>
    <row r="8" spans="1:6" ht="60.75" customHeight="1" x14ac:dyDescent="0.25">
      <c r="A8" s="483"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8" s="484"/>
      <c r="C8" s="484"/>
      <c r="D8" s="484"/>
      <c r="E8" s="484"/>
      <c r="F8" s="485"/>
    </row>
    <row r="9" spans="1:6" ht="3.75" customHeight="1" thickBot="1" x14ac:dyDescent="0.3">
      <c r="A9" s="486"/>
      <c r="B9" s="487"/>
      <c r="C9" s="487"/>
      <c r="D9" s="487"/>
      <c r="E9" s="487"/>
      <c r="F9" s="488"/>
    </row>
    <row r="10" spans="1:6" ht="13.5" customHeight="1" thickBot="1" x14ac:dyDescent="0.3">
      <c r="A10" s="489"/>
      <c r="B10" s="489"/>
      <c r="C10" s="489"/>
      <c r="D10" s="489"/>
      <c r="E10" s="489"/>
      <c r="F10" s="489"/>
    </row>
    <row r="11" spans="1:6" ht="34.5" customHeight="1" x14ac:dyDescent="0.25">
      <c r="A11" s="685" t="s">
        <v>85</v>
      </c>
      <c r="B11" s="492" t="s">
        <v>86</v>
      </c>
      <c r="C11" s="492"/>
      <c r="D11" s="699" t="s">
        <v>87</v>
      </c>
      <c r="E11" s="699"/>
      <c r="F11" s="695" t="s">
        <v>88</v>
      </c>
    </row>
    <row r="12" spans="1:6" ht="21" customHeight="1" x14ac:dyDescent="0.25">
      <c r="A12" s="686"/>
      <c r="B12" s="493"/>
      <c r="C12" s="493"/>
      <c r="D12" s="96" t="s">
        <v>89</v>
      </c>
      <c r="E12" s="96" t="s">
        <v>90</v>
      </c>
      <c r="F12" s="696"/>
    </row>
    <row r="13" spans="1:6" ht="26.25" customHeight="1" x14ac:dyDescent="0.25">
      <c r="A13" s="502" t="str">
        <f>+PROBABILIDAD!A11</f>
        <v>* Posibilidad de recibir o solicitar cualquier dádiva o beneficio a nombre propio o de terceros con el fin de agilizar un tramite o producto, o de dar una respuesta conveniente al usuario</v>
      </c>
      <c r="B13" s="504" t="s">
        <v>91</v>
      </c>
      <c r="C13" s="504"/>
      <c r="D13" s="290" t="s">
        <v>129</v>
      </c>
      <c r="E13" s="290"/>
      <c r="F13" s="687" t="str">
        <f>IF(D28="X","CATASTROFICO",IF(AND(D32&gt;0,D32&lt;=5),"MODERADO",IF(AND(D32&gt;=6,D32&lt;=11),"MAYOR",IF(AND(D32&gt;=12,D32&lt;=19),"CATASTROFICO",IF(AND(D32=0),"MENOR")))))</f>
        <v>MAYOR</v>
      </c>
    </row>
    <row r="14" spans="1:6" ht="26.25" customHeight="1" x14ac:dyDescent="0.25">
      <c r="A14" s="502"/>
      <c r="B14" s="504" t="s">
        <v>92</v>
      </c>
      <c r="C14" s="504"/>
      <c r="D14" s="290" t="s">
        <v>129</v>
      </c>
      <c r="E14" s="290"/>
      <c r="F14" s="688"/>
    </row>
    <row r="15" spans="1:6" ht="26.25" customHeight="1" x14ac:dyDescent="0.25">
      <c r="A15" s="502"/>
      <c r="B15" s="504" t="s">
        <v>93</v>
      </c>
      <c r="C15" s="504"/>
      <c r="D15" s="290" t="s">
        <v>129</v>
      </c>
      <c r="E15" s="290"/>
      <c r="F15" s="688"/>
    </row>
    <row r="16" spans="1:6" ht="26.25" customHeight="1" x14ac:dyDescent="0.25">
      <c r="A16" s="502"/>
      <c r="B16" s="504" t="s">
        <v>94</v>
      </c>
      <c r="C16" s="504"/>
      <c r="D16" s="290"/>
      <c r="E16" s="290" t="s">
        <v>129</v>
      </c>
      <c r="F16" s="688"/>
    </row>
    <row r="17" spans="1:6" ht="26.25" customHeight="1" x14ac:dyDescent="0.25">
      <c r="A17" s="502"/>
      <c r="B17" s="504" t="s">
        <v>95</v>
      </c>
      <c r="C17" s="504"/>
      <c r="D17" s="290" t="s">
        <v>129</v>
      </c>
      <c r="E17" s="290"/>
      <c r="F17" s="688"/>
    </row>
    <row r="18" spans="1:6" ht="26.25" customHeight="1" x14ac:dyDescent="0.25">
      <c r="A18" s="502"/>
      <c r="B18" s="504" t="s">
        <v>96</v>
      </c>
      <c r="C18" s="504"/>
      <c r="D18" s="290"/>
      <c r="E18" s="290" t="s">
        <v>129</v>
      </c>
      <c r="F18" s="688"/>
    </row>
    <row r="19" spans="1:6" ht="26.25" customHeight="1" x14ac:dyDescent="0.25">
      <c r="A19" s="502"/>
      <c r="B19" s="504" t="s">
        <v>97</v>
      </c>
      <c r="C19" s="504"/>
      <c r="D19" s="290"/>
      <c r="E19" s="290" t="s">
        <v>129</v>
      </c>
      <c r="F19" s="688"/>
    </row>
    <row r="20" spans="1:6" ht="33" customHeight="1" x14ac:dyDescent="0.25">
      <c r="A20" s="502"/>
      <c r="B20" s="504" t="s">
        <v>98</v>
      </c>
      <c r="C20" s="504"/>
      <c r="D20" s="290"/>
      <c r="E20" s="290" t="s">
        <v>129</v>
      </c>
      <c r="F20" s="688"/>
    </row>
    <row r="21" spans="1:6" ht="26.25" customHeight="1" x14ac:dyDescent="0.25">
      <c r="A21" s="502"/>
      <c r="B21" s="504" t="s">
        <v>99</v>
      </c>
      <c r="C21" s="504"/>
      <c r="D21" s="290"/>
      <c r="E21" s="290" t="s">
        <v>129</v>
      </c>
      <c r="F21" s="688"/>
    </row>
    <row r="22" spans="1:6" ht="26.25" customHeight="1" x14ac:dyDescent="0.25">
      <c r="A22" s="502"/>
      <c r="B22" s="504" t="s">
        <v>100</v>
      </c>
      <c r="C22" s="504"/>
      <c r="D22" s="290" t="s">
        <v>129</v>
      </c>
      <c r="E22" s="290"/>
      <c r="F22" s="688"/>
    </row>
    <row r="23" spans="1:6" ht="26.25" customHeight="1" x14ac:dyDescent="0.25">
      <c r="A23" s="502"/>
      <c r="B23" s="504" t="s">
        <v>101</v>
      </c>
      <c r="C23" s="504"/>
      <c r="D23" s="290"/>
      <c r="E23" s="290" t="s">
        <v>129</v>
      </c>
      <c r="F23" s="688"/>
    </row>
    <row r="24" spans="1:6" ht="26.25" customHeight="1" x14ac:dyDescent="0.25">
      <c r="A24" s="502"/>
      <c r="B24" s="504" t="s">
        <v>102</v>
      </c>
      <c r="C24" s="504"/>
      <c r="D24" s="290" t="s">
        <v>129</v>
      </c>
      <c r="E24" s="290"/>
      <c r="F24" s="688"/>
    </row>
    <row r="25" spans="1:6" ht="26.25" customHeight="1" x14ac:dyDescent="0.25">
      <c r="A25" s="502"/>
      <c r="B25" s="504" t="s">
        <v>103</v>
      </c>
      <c r="C25" s="504"/>
      <c r="D25" s="290"/>
      <c r="E25" s="290" t="s">
        <v>129</v>
      </c>
      <c r="F25" s="688"/>
    </row>
    <row r="26" spans="1:6" ht="26.25" customHeight="1" x14ac:dyDescent="0.25">
      <c r="A26" s="502"/>
      <c r="B26" s="504" t="s">
        <v>104</v>
      </c>
      <c r="C26" s="504"/>
      <c r="D26" s="290"/>
      <c r="E26" s="290" t="s">
        <v>129</v>
      </c>
      <c r="F26" s="688"/>
    </row>
    <row r="27" spans="1:6" ht="26.25" customHeight="1" x14ac:dyDescent="0.25">
      <c r="A27" s="502"/>
      <c r="B27" s="504" t="s">
        <v>105</v>
      </c>
      <c r="C27" s="504"/>
      <c r="D27" s="290" t="s">
        <v>129</v>
      </c>
      <c r="E27" s="290"/>
      <c r="F27" s="688"/>
    </row>
    <row r="28" spans="1:6" ht="26.25" customHeight="1" x14ac:dyDescent="0.25">
      <c r="A28" s="502"/>
      <c r="B28" s="504" t="s">
        <v>106</v>
      </c>
      <c r="C28" s="504"/>
      <c r="D28" s="290"/>
      <c r="E28" s="290" t="s">
        <v>129</v>
      </c>
      <c r="F28" s="688"/>
    </row>
    <row r="29" spans="1:6" ht="26.25" customHeight="1" x14ac:dyDescent="0.25">
      <c r="A29" s="502"/>
      <c r="B29" s="504" t="s">
        <v>107</v>
      </c>
      <c r="C29" s="504"/>
      <c r="D29" s="290"/>
      <c r="E29" s="290" t="s">
        <v>129</v>
      </c>
      <c r="F29" s="688"/>
    </row>
    <row r="30" spans="1:6" ht="26.25" customHeight="1" x14ac:dyDescent="0.25">
      <c r="A30" s="502"/>
      <c r="B30" s="504" t="s">
        <v>108</v>
      </c>
      <c r="C30" s="504"/>
      <c r="D30" s="290"/>
      <c r="E30" s="290" t="s">
        <v>129</v>
      </c>
      <c r="F30" s="688"/>
    </row>
    <row r="31" spans="1:6" ht="26.25" customHeight="1" x14ac:dyDescent="0.25">
      <c r="A31" s="502"/>
      <c r="B31" s="504" t="s">
        <v>109</v>
      </c>
      <c r="C31" s="504"/>
      <c r="D31" s="290"/>
      <c r="E31" s="290" t="s">
        <v>129</v>
      </c>
      <c r="F31" s="688"/>
    </row>
    <row r="32" spans="1:6" ht="16.2" thickBot="1" x14ac:dyDescent="0.35">
      <c r="A32" s="503"/>
      <c r="B32" s="690" t="s">
        <v>58</v>
      </c>
      <c r="C32" s="691"/>
      <c r="D32" s="92">
        <f>+NOOO!B54</f>
        <v>7</v>
      </c>
      <c r="E32" s="93"/>
      <c r="F32" s="689"/>
    </row>
    <row r="33" spans="1:6" ht="15.75" customHeight="1" thickBot="1" x14ac:dyDescent="0.3">
      <c r="A33" s="697"/>
      <c r="B33" s="384"/>
      <c r="C33" s="384"/>
      <c r="D33" s="384"/>
      <c r="E33" s="384"/>
      <c r="F33" s="698"/>
    </row>
    <row r="34" spans="1:6" ht="34.5" customHeight="1" x14ac:dyDescent="0.25">
      <c r="A34" s="685" t="s">
        <v>85</v>
      </c>
      <c r="B34" s="492" t="s">
        <v>86</v>
      </c>
      <c r="C34" s="492"/>
      <c r="D34" s="699" t="s">
        <v>87</v>
      </c>
      <c r="E34" s="699"/>
      <c r="F34" s="695" t="s">
        <v>88</v>
      </c>
    </row>
    <row r="35" spans="1:6" ht="21" customHeight="1" x14ac:dyDescent="0.25">
      <c r="A35" s="686"/>
      <c r="B35" s="493"/>
      <c r="C35" s="493"/>
      <c r="D35" s="79" t="s">
        <v>89</v>
      </c>
      <c r="E35" s="79" t="s">
        <v>90</v>
      </c>
      <c r="F35" s="696"/>
    </row>
    <row r="36" spans="1:6" ht="26.25" customHeight="1" x14ac:dyDescent="0.25">
      <c r="A36" s="502"/>
      <c r="B36" s="504" t="s">
        <v>91</v>
      </c>
      <c r="C36" s="504"/>
      <c r="D36" s="206"/>
      <c r="E36" s="206"/>
      <c r="F36" s="702" t="str">
        <f>IF(D51="X","CATASTROFICO",IF(AND(D55&gt;0,D55&lt;=5),"MODERADO",IF(AND(D55&gt;=6,D55&lt;=11),"MAYOR",IF(AND(D55&gt;=12,D55&lt;=19),"CATASTROFICO"," "))))</f>
        <v xml:space="preserve"> </v>
      </c>
    </row>
    <row r="37" spans="1:6" ht="26.25" customHeight="1" x14ac:dyDescent="0.25">
      <c r="A37" s="502"/>
      <c r="B37" s="504" t="s">
        <v>92</v>
      </c>
      <c r="C37" s="504"/>
      <c r="D37" s="206"/>
      <c r="E37" s="206"/>
      <c r="F37" s="702"/>
    </row>
    <row r="38" spans="1:6" ht="26.25" customHeight="1" x14ac:dyDescent="0.25">
      <c r="A38" s="502"/>
      <c r="B38" s="504" t="s">
        <v>93</v>
      </c>
      <c r="C38" s="504"/>
      <c r="D38" s="206"/>
      <c r="E38" s="206"/>
      <c r="F38" s="702"/>
    </row>
    <row r="39" spans="1:6" ht="26.25" customHeight="1" x14ac:dyDescent="0.25">
      <c r="A39" s="502"/>
      <c r="B39" s="504" t="s">
        <v>94</v>
      </c>
      <c r="C39" s="504"/>
      <c r="D39" s="206"/>
      <c r="E39" s="206"/>
      <c r="F39" s="702"/>
    </row>
    <row r="40" spans="1:6" ht="26.25" customHeight="1" x14ac:dyDescent="0.25">
      <c r="A40" s="502"/>
      <c r="B40" s="504" t="s">
        <v>95</v>
      </c>
      <c r="C40" s="504"/>
      <c r="D40" s="206"/>
      <c r="E40" s="206"/>
      <c r="F40" s="702"/>
    </row>
    <row r="41" spans="1:6" ht="26.25" customHeight="1" x14ac:dyDescent="0.25">
      <c r="A41" s="502"/>
      <c r="B41" s="504" t="s">
        <v>96</v>
      </c>
      <c r="C41" s="504"/>
      <c r="D41" s="206"/>
      <c r="E41" s="206"/>
      <c r="F41" s="702"/>
    </row>
    <row r="42" spans="1:6" ht="26.25" customHeight="1" x14ac:dyDescent="0.25">
      <c r="A42" s="502"/>
      <c r="B42" s="504" t="s">
        <v>97</v>
      </c>
      <c r="C42" s="504"/>
      <c r="D42" s="206"/>
      <c r="E42" s="206"/>
      <c r="F42" s="702"/>
    </row>
    <row r="43" spans="1:6" ht="33" customHeight="1" x14ac:dyDescent="0.25">
      <c r="A43" s="502"/>
      <c r="B43" s="504" t="s">
        <v>98</v>
      </c>
      <c r="C43" s="504"/>
      <c r="D43" s="206"/>
      <c r="E43" s="206"/>
      <c r="F43" s="702"/>
    </row>
    <row r="44" spans="1:6" ht="26.25" customHeight="1" x14ac:dyDescent="0.25">
      <c r="A44" s="502"/>
      <c r="B44" s="504" t="s">
        <v>99</v>
      </c>
      <c r="C44" s="504"/>
      <c r="D44" s="206"/>
      <c r="E44" s="206"/>
      <c r="F44" s="702"/>
    </row>
    <row r="45" spans="1:6" ht="26.25" customHeight="1" x14ac:dyDescent="0.25">
      <c r="A45" s="502"/>
      <c r="B45" s="504" t="s">
        <v>100</v>
      </c>
      <c r="C45" s="504"/>
      <c r="D45" s="206"/>
      <c r="E45" s="206"/>
      <c r="F45" s="702"/>
    </row>
    <row r="46" spans="1:6" ht="26.25" customHeight="1" x14ac:dyDescent="0.25">
      <c r="A46" s="502"/>
      <c r="B46" s="504" t="s">
        <v>101</v>
      </c>
      <c r="C46" s="504"/>
      <c r="D46" s="206"/>
      <c r="E46" s="206"/>
      <c r="F46" s="702"/>
    </row>
    <row r="47" spans="1:6" ht="26.25" customHeight="1" x14ac:dyDescent="0.25">
      <c r="A47" s="502"/>
      <c r="B47" s="504" t="s">
        <v>102</v>
      </c>
      <c r="C47" s="504"/>
      <c r="D47" s="212"/>
      <c r="E47" s="212"/>
      <c r="F47" s="702"/>
    </row>
    <row r="48" spans="1:6" ht="26.25" customHeight="1" x14ac:dyDescent="0.25">
      <c r="A48" s="502"/>
      <c r="B48" s="504" t="s">
        <v>103</v>
      </c>
      <c r="C48" s="504"/>
      <c r="D48" s="212"/>
      <c r="E48" s="212"/>
      <c r="F48" s="702"/>
    </row>
    <row r="49" spans="1:6" ht="26.25" customHeight="1" x14ac:dyDescent="0.25">
      <c r="A49" s="502"/>
      <c r="B49" s="504" t="s">
        <v>104</v>
      </c>
      <c r="C49" s="504"/>
      <c r="D49" s="212"/>
      <c r="E49" s="212"/>
      <c r="F49" s="702"/>
    </row>
    <row r="50" spans="1:6" ht="26.25" customHeight="1" x14ac:dyDescent="0.25">
      <c r="A50" s="502"/>
      <c r="B50" s="504" t="s">
        <v>105</v>
      </c>
      <c r="C50" s="504"/>
      <c r="D50" s="212"/>
      <c r="E50" s="212"/>
      <c r="F50" s="702"/>
    </row>
    <row r="51" spans="1:6" ht="26.25" customHeight="1" x14ac:dyDescent="0.25">
      <c r="A51" s="502"/>
      <c r="B51" s="504" t="s">
        <v>106</v>
      </c>
      <c r="C51" s="504"/>
      <c r="D51" s="212"/>
      <c r="E51" s="212"/>
      <c r="F51" s="702"/>
    </row>
    <row r="52" spans="1:6" ht="26.25" customHeight="1" x14ac:dyDescent="0.25">
      <c r="A52" s="502"/>
      <c r="B52" s="504" t="s">
        <v>107</v>
      </c>
      <c r="C52" s="504"/>
      <c r="D52" s="212"/>
      <c r="E52" s="212"/>
      <c r="F52" s="702"/>
    </row>
    <row r="53" spans="1:6" ht="26.25" customHeight="1" x14ac:dyDescent="0.25">
      <c r="A53" s="502"/>
      <c r="B53" s="504" t="s">
        <v>108</v>
      </c>
      <c r="C53" s="504"/>
      <c r="D53" s="212"/>
      <c r="E53" s="212"/>
      <c r="F53" s="702"/>
    </row>
    <row r="54" spans="1:6" ht="26.25" customHeight="1" x14ac:dyDescent="0.25">
      <c r="A54" s="502"/>
      <c r="B54" s="504" t="s">
        <v>109</v>
      </c>
      <c r="C54" s="504"/>
      <c r="D54" s="212"/>
      <c r="E54" s="212"/>
      <c r="F54" s="702"/>
    </row>
    <row r="55" spans="1:6" ht="16.2" thickBot="1" x14ac:dyDescent="0.35">
      <c r="A55" s="503"/>
      <c r="B55" s="690" t="s">
        <v>58</v>
      </c>
      <c r="C55" s="691"/>
      <c r="D55" s="92">
        <f>+NOOO!B77</f>
        <v>0</v>
      </c>
      <c r="E55" s="93"/>
      <c r="F55" s="703"/>
    </row>
    <row r="56" spans="1:6" ht="14.4" thickBot="1" x14ac:dyDescent="0.3"/>
    <row r="57" spans="1:6" ht="34.5" customHeight="1" x14ac:dyDescent="0.25">
      <c r="A57" s="685" t="s">
        <v>85</v>
      </c>
      <c r="B57" s="492" t="s">
        <v>86</v>
      </c>
      <c r="C57" s="492"/>
      <c r="D57" s="699" t="s">
        <v>87</v>
      </c>
      <c r="E57" s="699"/>
      <c r="F57" s="695" t="s">
        <v>88</v>
      </c>
    </row>
    <row r="58" spans="1:6" ht="21" customHeight="1" x14ac:dyDescent="0.25">
      <c r="A58" s="686"/>
      <c r="B58" s="493"/>
      <c r="C58" s="493"/>
      <c r="D58" s="79" t="s">
        <v>89</v>
      </c>
      <c r="E58" s="79" t="s">
        <v>90</v>
      </c>
      <c r="F58" s="696"/>
    </row>
    <row r="59" spans="1:6" ht="26.25" customHeight="1" x14ac:dyDescent="0.25">
      <c r="A59" s="700"/>
      <c r="B59" s="504" t="s">
        <v>91</v>
      </c>
      <c r="C59" s="504"/>
      <c r="D59" s="213"/>
      <c r="E59" s="213"/>
      <c r="F59" s="702" t="str">
        <f>IF(D74="X","CATASTROFICO",IF(AND(D78&gt;0,D78&lt;=5),"MODERADO",IF(AND(D78&gt;=6,D78&lt;=11),"MAYOR",IF(AND(D78&gt;=12,D78&lt;=19),"CATASTROFICO"," "))))</f>
        <v xml:space="preserve"> </v>
      </c>
    </row>
    <row r="60" spans="1:6" ht="26.25" customHeight="1" x14ac:dyDescent="0.25">
      <c r="A60" s="700"/>
      <c r="B60" s="504" t="s">
        <v>92</v>
      </c>
      <c r="C60" s="504"/>
      <c r="D60" s="213"/>
      <c r="E60" s="213"/>
      <c r="F60" s="702"/>
    </row>
    <row r="61" spans="1:6" ht="26.25" customHeight="1" x14ac:dyDescent="0.25">
      <c r="A61" s="700"/>
      <c r="B61" s="504" t="s">
        <v>93</v>
      </c>
      <c r="C61" s="504"/>
      <c r="D61" s="213"/>
      <c r="E61" s="213"/>
      <c r="F61" s="702"/>
    </row>
    <row r="62" spans="1:6" ht="26.25" customHeight="1" x14ac:dyDescent="0.25">
      <c r="A62" s="700"/>
      <c r="B62" s="504" t="s">
        <v>94</v>
      </c>
      <c r="C62" s="504"/>
      <c r="D62" s="213"/>
      <c r="E62" s="213"/>
      <c r="F62" s="702"/>
    </row>
    <row r="63" spans="1:6" ht="26.25" customHeight="1" x14ac:dyDescent="0.25">
      <c r="A63" s="700"/>
      <c r="B63" s="504" t="s">
        <v>95</v>
      </c>
      <c r="C63" s="504"/>
      <c r="D63" s="213"/>
      <c r="E63" s="213"/>
      <c r="F63" s="702"/>
    </row>
    <row r="64" spans="1:6" ht="26.25" customHeight="1" x14ac:dyDescent="0.25">
      <c r="A64" s="700"/>
      <c r="B64" s="504" t="s">
        <v>96</v>
      </c>
      <c r="C64" s="504"/>
      <c r="D64" s="213"/>
      <c r="E64" s="213"/>
      <c r="F64" s="702"/>
    </row>
    <row r="65" spans="1:6" ht="26.25" customHeight="1" x14ac:dyDescent="0.25">
      <c r="A65" s="700"/>
      <c r="B65" s="504" t="s">
        <v>97</v>
      </c>
      <c r="C65" s="504"/>
      <c r="D65" s="213"/>
      <c r="E65" s="213"/>
      <c r="F65" s="702"/>
    </row>
    <row r="66" spans="1:6" ht="32.25" customHeight="1" x14ac:dyDescent="0.25">
      <c r="A66" s="700"/>
      <c r="B66" s="504" t="s">
        <v>98</v>
      </c>
      <c r="C66" s="504"/>
      <c r="D66" s="213"/>
      <c r="E66" s="213"/>
      <c r="F66" s="702"/>
    </row>
    <row r="67" spans="1:6" ht="26.25" customHeight="1" x14ac:dyDescent="0.25">
      <c r="A67" s="700"/>
      <c r="B67" s="504" t="s">
        <v>99</v>
      </c>
      <c r="C67" s="504"/>
      <c r="D67" s="213"/>
      <c r="E67" s="213"/>
      <c r="F67" s="702"/>
    </row>
    <row r="68" spans="1:6" ht="26.25" customHeight="1" x14ac:dyDescent="0.25">
      <c r="A68" s="700"/>
      <c r="B68" s="504" t="s">
        <v>100</v>
      </c>
      <c r="C68" s="504"/>
      <c r="D68" s="213"/>
      <c r="E68" s="213"/>
      <c r="F68" s="702"/>
    </row>
    <row r="69" spans="1:6" ht="26.25" customHeight="1" x14ac:dyDescent="0.25">
      <c r="A69" s="700"/>
      <c r="B69" s="504" t="s">
        <v>101</v>
      </c>
      <c r="C69" s="504"/>
      <c r="D69" s="213"/>
      <c r="E69" s="213"/>
      <c r="F69" s="702"/>
    </row>
    <row r="70" spans="1:6" ht="26.25" customHeight="1" x14ac:dyDescent="0.25">
      <c r="A70" s="700"/>
      <c r="B70" s="504" t="s">
        <v>102</v>
      </c>
      <c r="C70" s="504"/>
      <c r="D70" s="213"/>
      <c r="E70" s="213"/>
      <c r="F70" s="702"/>
    </row>
    <row r="71" spans="1:6" ht="26.25" customHeight="1" x14ac:dyDescent="0.25">
      <c r="A71" s="700"/>
      <c r="B71" s="504" t="s">
        <v>103</v>
      </c>
      <c r="C71" s="504"/>
      <c r="D71" s="213"/>
      <c r="E71" s="213"/>
      <c r="F71" s="702"/>
    </row>
    <row r="72" spans="1:6" ht="26.25" customHeight="1" x14ac:dyDescent="0.25">
      <c r="A72" s="700"/>
      <c r="B72" s="504" t="s">
        <v>104</v>
      </c>
      <c r="C72" s="504"/>
      <c r="D72" s="213"/>
      <c r="E72" s="213"/>
      <c r="F72" s="702"/>
    </row>
    <row r="73" spans="1:6" ht="26.25" customHeight="1" x14ac:dyDescent="0.25">
      <c r="A73" s="700"/>
      <c r="B73" s="504" t="s">
        <v>105</v>
      </c>
      <c r="C73" s="504"/>
      <c r="D73" s="213"/>
      <c r="E73" s="213"/>
      <c r="F73" s="702"/>
    </row>
    <row r="74" spans="1:6" ht="26.25" customHeight="1" x14ac:dyDescent="0.25">
      <c r="A74" s="700"/>
      <c r="B74" s="504" t="s">
        <v>106</v>
      </c>
      <c r="C74" s="504"/>
      <c r="D74" s="213"/>
      <c r="E74" s="213"/>
      <c r="F74" s="702"/>
    </row>
    <row r="75" spans="1:6" ht="26.25" customHeight="1" x14ac:dyDescent="0.25">
      <c r="A75" s="700"/>
      <c r="B75" s="504" t="s">
        <v>107</v>
      </c>
      <c r="C75" s="504"/>
      <c r="D75" s="213"/>
      <c r="E75" s="213"/>
      <c r="F75" s="702"/>
    </row>
    <row r="76" spans="1:6" ht="26.25" customHeight="1" x14ac:dyDescent="0.25">
      <c r="A76" s="700"/>
      <c r="B76" s="504" t="s">
        <v>108</v>
      </c>
      <c r="C76" s="504"/>
      <c r="D76" s="213"/>
      <c r="E76" s="213"/>
      <c r="F76" s="702"/>
    </row>
    <row r="77" spans="1:6" ht="26.25" customHeight="1" x14ac:dyDescent="0.25">
      <c r="A77" s="700"/>
      <c r="B77" s="504" t="s">
        <v>109</v>
      </c>
      <c r="C77" s="504"/>
      <c r="D77" s="213"/>
      <c r="E77" s="213"/>
      <c r="F77" s="702"/>
    </row>
    <row r="78" spans="1:6" ht="16.2" thickBot="1" x14ac:dyDescent="0.35">
      <c r="A78" s="701"/>
      <c r="B78" s="690" t="s">
        <v>58</v>
      </c>
      <c r="C78" s="691"/>
      <c r="D78" s="92">
        <f>+NOOO!B100</f>
        <v>0</v>
      </c>
      <c r="E78" s="93"/>
      <c r="F78" s="703"/>
    </row>
    <row r="79" spans="1:6" ht="14.4" thickBot="1" x14ac:dyDescent="0.3"/>
    <row r="80" spans="1:6" ht="34.5" customHeight="1" x14ac:dyDescent="0.25">
      <c r="A80" s="685" t="s">
        <v>85</v>
      </c>
      <c r="B80" s="492" t="s">
        <v>86</v>
      </c>
      <c r="C80" s="492"/>
      <c r="D80" s="699" t="s">
        <v>87</v>
      </c>
      <c r="E80" s="699"/>
      <c r="F80" s="695" t="s">
        <v>88</v>
      </c>
    </row>
    <row r="81" spans="1:6" ht="21" customHeight="1" x14ac:dyDescent="0.25">
      <c r="A81" s="686"/>
      <c r="B81" s="493"/>
      <c r="C81" s="493"/>
      <c r="D81" s="79" t="s">
        <v>89</v>
      </c>
      <c r="E81" s="79" t="s">
        <v>90</v>
      </c>
      <c r="F81" s="696"/>
    </row>
    <row r="82" spans="1:6" ht="26.25" customHeight="1" x14ac:dyDescent="0.25">
      <c r="A82" s="700"/>
      <c r="B82" s="504" t="s">
        <v>91</v>
      </c>
      <c r="C82" s="504"/>
      <c r="D82" s="213"/>
      <c r="E82" s="213"/>
      <c r="F82" s="702" t="str">
        <f>IF(D97="X","CATASTROFICO",IF(AND(D101&gt;0,D101&lt;=5),"MODERADO",IF(AND(D101&gt;=6,D101&lt;=11),"MAYOR",IF(AND(D101&gt;=12,D101&lt;=19),"CATASTROFICO"," "))))</f>
        <v xml:space="preserve"> </v>
      </c>
    </row>
    <row r="83" spans="1:6" ht="26.25" customHeight="1" x14ac:dyDescent="0.25">
      <c r="A83" s="700"/>
      <c r="B83" s="504" t="s">
        <v>92</v>
      </c>
      <c r="C83" s="504"/>
      <c r="D83" s="213"/>
      <c r="E83" s="213"/>
      <c r="F83" s="702"/>
    </row>
    <row r="84" spans="1:6" ht="26.25" customHeight="1" x14ac:dyDescent="0.25">
      <c r="A84" s="700"/>
      <c r="B84" s="504" t="s">
        <v>93</v>
      </c>
      <c r="C84" s="504"/>
      <c r="D84" s="213"/>
      <c r="E84" s="213"/>
      <c r="F84" s="702"/>
    </row>
    <row r="85" spans="1:6" ht="26.25" customHeight="1" x14ac:dyDescent="0.25">
      <c r="A85" s="700"/>
      <c r="B85" s="504" t="s">
        <v>94</v>
      </c>
      <c r="C85" s="504"/>
      <c r="D85" s="213"/>
      <c r="E85" s="213"/>
      <c r="F85" s="702"/>
    </row>
    <row r="86" spans="1:6" ht="26.25" customHeight="1" x14ac:dyDescent="0.25">
      <c r="A86" s="700"/>
      <c r="B86" s="504" t="s">
        <v>95</v>
      </c>
      <c r="C86" s="504"/>
      <c r="D86" s="213"/>
      <c r="E86" s="213"/>
      <c r="F86" s="702"/>
    </row>
    <row r="87" spans="1:6" ht="26.25" customHeight="1" x14ac:dyDescent="0.25">
      <c r="A87" s="700"/>
      <c r="B87" s="504" t="s">
        <v>96</v>
      </c>
      <c r="C87" s="504"/>
      <c r="D87" s="213"/>
      <c r="E87" s="213"/>
      <c r="F87" s="702"/>
    </row>
    <row r="88" spans="1:6" ht="26.25" customHeight="1" x14ac:dyDescent="0.25">
      <c r="A88" s="700"/>
      <c r="B88" s="504" t="s">
        <v>97</v>
      </c>
      <c r="C88" s="504"/>
      <c r="D88" s="213"/>
      <c r="E88" s="213"/>
      <c r="F88" s="702"/>
    </row>
    <row r="89" spans="1:6" ht="33" customHeight="1" x14ac:dyDescent="0.25">
      <c r="A89" s="700"/>
      <c r="B89" s="504" t="s">
        <v>98</v>
      </c>
      <c r="C89" s="504"/>
      <c r="D89" s="213"/>
      <c r="E89" s="213"/>
      <c r="F89" s="702"/>
    </row>
    <row r="90" spans="1:6" ht="26.25" customHeight="1" x14ac:dyDescent="0.25">
      <c r="A90" s="700"/>
      <c r="B90" s="504" t="s">
        <v>99</v>
      </c>
      <c r="C90" s="504"/>
      <c r="D90" s="213"/>
      <c r="E90" s="213"/>
      <c r="F90" s="702"/>
    </row>
    <row r="91" spans="1:6" ht="26.25" customHeight="1" x14ac:dyDescent="0.25">
      <c r="A91" s="700"/>
      <c r="B91" s="504" t="s">
        <v>100</v>
      </c>
      <c r="C91" s="504"/>
      <c r="D91" s="213"/>
      <c r="E91" s="213"/>
      <c r="F91" s="702"/>
    </row>
    <row r="92" spans="1:6" ht="26.25" customHeight="1" x14ac:dyDescent="0.25">
      <c r="A92" s="700"/>
      <c r="B92" s="504" t="s">
        <v>101</v>
      </c>
      <c r="C92" s="504"/>
      <c r="D92" s="213"/>
      <c r="E92" s="213"/>
      <c r="F92" s="702"/>
    </row>
    <row r="93" spans="1:6" ht="26.25" customHeight="1" x14ac:dyDescent="0.25">
      <c r="A93" s="700"/>
      <c r="B93" s="504" t="s">
        <v>102</v>
      </c>
      <c r="C93" s="504"/>
      <c r="D93" s="213"/>
      <c r="E93" s="213"/>
      <c r="F93" s="702"/>
    </row>
    <row r="94" spans="1:6" ht="26.25" customHeight="1" x14ac:dyDescent="0.25">
      <c r="A94" s="700"/>
      <c r="B94" s="504" t="s">
        <v>103</v>
      </c>
      <c r="C94" s="504"/>
      <c r="D94" s="213"/>
      <c r="E94" s="213"/>
      <c r="F94" s="702"/>
    </row>
    <row r="95" spans="1:6" ht="26.25" customHeight="1" x14ac:dyDescent="0.25">
      <c r="A95" s="700"/>
      <c r="B95" s="504" t="s">
        <v>104</v>
      </c>
      <c r="C95" s="504"/>
      <c r="D95" s="213"/>
      <c r="E95" s="213"/>
      <c r="F95" s="702"/>
    </row>
    <row r="96" spans="1:6" ht="26.25" customHeight="1" x14ac:dyDescent="0.25">
      <c r="A96" s="700"/>
      <c r="B96" s="504" t="s">
        <v>105</v>
      </c>
      <c r="C96" s="504"/>
      <c r="D96" s="213"/>
      <c r="E96" s="213"/>
      <c r="F96" s="702"/>
    </row>
    <row r="97" spans="1:6" ht="26.25" customHeight="1" x14ac:dyDescent="0.25">
      <c r="A97" s="700"/>
      <c r="B97" s="504" t="s">
        <v>106</v>
      </c>
      <c r="C97" s="504"/>
      <c r="D97" s="213"/>
      <c r="E97" s="213"/>
      <c r="F97" s="702"/>
    </row>
    <row r="98" spans="1:6" ht="26.25" customHeight="1" x14ac:dyDescent="0.25">
      <c r="A98" s="700"/>
      <c r="B98" s="504" t="s">
        <v>107</v>
      </c>
      <c r="C98" s="504"/>
      <c r="D98" s="213"/>
      <c r="E98" s="213"/>
      <c r="F98" s="702"/>
    </row>
    <row r="99" spans="1:6" ht="26.25" customHeight="1" x14ac:dyDescent="0.25">
      <c r="A99" s="700"/>
      <c r="B99" s="504" t="s">
        <v>108</v>
      </c>
      <c r="C99" s="504"/>
      <c r="D99" s="213"/>
      <c r="E99" s="213"/>
      <c r="F99" s="702"/>
    </row>
    <row r="100" spans="1:6" ht="26.25" customHeight="1" x14ac:dyDescent="0.25">
      <c r="A100" s="700"/>
      <c r="B100" s="504" t="s">
        <v>109</v>
      </c>
      <c r="C100" s="504"/>
      <c r="D100" s="213"/>
      <c r="E100" s="213"/>
      <c r="F100" s="702"/>
    </row>
    <row r="101" spans="1:6" ht="16.2" thickBot="1" x14ac:dyDescent="0.35">
      <c r="A101" s="701"/>
      <c r="B101" s="690" t="s">
        <v>58</v>
      </c>
      <c r="C101" s="691"/>
      <c r="D101" s="92">
        <f>+NOOO!B123</f>
        <v>0</v>
      </c>
      <c r="E101" s="93"/>
      <c r="F101" s="703"/>
    </row>
    <row r="102" spans="1:6" ht="14.4" thickBot="1" x14ac:dyDescent="0.3"/>
    <row r="103" spans="1:6" ht="34.5" customHeight="1" x14ac:dyDescent="0.25">
      <c r="A103" s="685" t="s">
        <v>85</v>
      </c>
      <c r="B103" s="492" t="s">
        <v>86</v>
      </c>
      <c r="C103" s="492"/>
      <c r="D103" s="699" t="s">
        <v>87</v>
      </c>
      <c r="E103" s="699"/>
      <c r="F103" s="695" t="s">
        <v>88</v>
      </c>
    </row>
    <row r="104" spans="1:6" ht="21" customHeight="1" x14ac:dyDescent="0.25">
      <c r="A104" s="686"/>
      <c r="B104" s="493"/>
      <c r="C104" s="493"/>
      <c r="D104" s="79" t="s">
        <v>89</v>
      </c>
      <c r="E104" s="79" t="s">
        <v>90</v>
      </c>
      <c r="F104" s="696"/>
    </row>
    <row r="105" spans="1:6" ht="26.25" customHeight="1" x14ac:dyDescent="0.25">
      <c r="A105" s="700"/>
      <c r="B105" s="504" t="s">
        <v>91</v>
      </c>
      <c r="C105" s="504"/>
      <c r="D105" s="213"/>
      <c r="E105" s="213"/>
      <c r="F105" s="702" t="str">
        <f>IF(D120="X","CATASTROFICO",IF(AND(D124&gt;0,D124&lt;=5),"MODERADO",IF(AND(D124&gt;=6,D124&lt;=11),"MAYOR",IF(AND(D124&gt;=12,D124&lt;=19),"CATASTROFICO"," "))))</f>
        <v xml:space="preserve"> </v>
      </c>
    </row>
    <row r="106" spans="1:6" ht="26.25" customHeight="1" x14ac:dyDescent="0.25">
      <c r="A106" s="700"/>
      <c r="B106" s="504" t="s">
        <v>92</v>
      </c>
      <c r="C106" s="504"/>
      <c r="D106" s="213"/>
      <c r="E106" s="213"/>
      <c r="F106" s="702"/>
    </row>
    <row r="107" spans="1:6" ht="26.25" customHeight="1" x14ac:dyDescent="0.25">
      <c r="A107" s="700"/>
      <c r="B107" s="504" t="s">
        <v>93</v>
      </c>
      <c r="C107" s="504"/>
      <c r="D107" s="213"/>
      <c r="E107" s="213"/>
      <c r="F107" s="702"/>
    </row>
    <row r="108" spans="1:6" ht="26.25" customHeight="1" x14ac:dyDescent="0.25">
      <c r="A108" s="700"/>
      <c r="B108" s="504" t="s">
        <v>94</v>
      </c>
      <c r="C108" s="504"/>
      <c r="D108" s="213"/>
      <c r="E108" s="213"/>
      <c r="F108" s="702"/>
    </row>
    <row r="109" spans="1:6" ht="26.25" customHeight="1" x14ac:dyDescent="0.25">
      <c r="A109" s="700"/>
      <c r="B109" s="504" t="s">
        <v>95</v>
      </c>
      <c r="C109" s="504"/>
      <c r="D109" s="213"/>
      <c r="E109" s="213"/>
      <c r="F109" s="702"/>
    </row>
    <row r="110" spans="1:6" ht="26.25" customHeight="1" x14ac:dyDescent="0.25">
      <c r="A110" s="700"/>
      <c r="B110" s="504" t="s">
        <v>96</v>
      </c>
      <c r="C110" s="504"/>
      <c r="D110" s="213"/>
      <c r="E110" s="213"/>
      <c r="F110" s="702"/>
    </row>
    <row r="111" spans="1:6" ht="26.25" customHeight="1" x14ac:dyDescent="0.25">
      <c r="A111" s="700"/>
      <c r="B111" s="504" t="s">
        <v>97</v>
      </c>
      <c r="C111" s="504"/>
      <c r="D111" s="213"/>
      <c r="E111" s="213"/>
      <c r="F111" s="702"/>
    </row>
    <row r="112" spans="1:6" ht="36" customHeight="1" x14ac:dyDescent="0.25">
      <c r="A112" s="700"/>
      <c r="B112" s="504" t="s">
        <v>98</v>
      </c>
      <c r="C112" s="504"/>
      <c r="D112" s="213"/>
      <c r="E112" s="213"/>
      <c r="F112" s="702"/>
    </row>
    <row r="113" spans="1:6" ht="26.25" customHeight="1" x14ac:dyDescent="0.25">
      <c r="A113" s="700"/>
      <c r="B113" s="504" t="s">
        <v>99</v>
      </c>
      <c r="C113" s="504"/>
      <c r="D113" s="213"/>
      <c r="E113" s="213"/>
      <c r="F113" s="702"/>
    </row>
    <row r="114" spans="1:6" ht="26.25" customHeight="1" x14ac:dyDescent="0.25">
      <c r="A114" s="700"/>
      <c r="B114" s="504" t="s">
        <v>100</v>
      </c>
      <c r="C114" s="504"/>
      <c r="D114" s="213"/>
      <c r="E114" s="213"/>
      <c r="F114" s="702"/>
    </row>
    <row r="115" spans="1:6" ht="26.25" customHeight="1" x14ac:dyDescent="0.25">
      <c r="A115" s="700"/>
      <c r="B115" s="504" t="s">
        <v>101</v>
      </c>
      <c r="C115" s="504"/>
      <c r="D115" s="213"/>
      <c r="E115" s="213"/>
      <c r="F115" s="702"/>
    </row>
    <row r="116" spans="1:6" ht="26.25" customHeight="1" x14ac:dyDescent="0.25">
      <c r="A116" s="700"/>
      <c r="B116" s="504" t="s">
        <v>102</v>
      </c>
      <c r="C116" s="504"/>
      <c r="D116" s="213"/>
      <c r="E116" s="213"/>
      <c r="F116" s="702"/>
    </row>
    <row r="117" spans="1:6" ht="26.25" customHeight="1" x14ac:dyDescent="0.25">
      <c r="A117" s="700"/>
      <c r="B117" s="504" t="s">
        <v>103</v>
      </c>
      <c r="C117" s="504"/>
      <c r="D117" s="213"/>
      <c r="E117" s="213"/>
      <c r="F117" s="702"/>
    </row>
    <row r="118" spans="1:6" ht="26.25" customHeight="1" x14ac:dyDescent="0.25">
      <c r="A118" s="700"/>
      <c r="B118" s="504" t="s">
        <v>104</v>
      </c>
      <c r="C118" s="504"/>
      <c r="D118" s="213"/>
      <c r="E118" s="213"/>
      <c r="F118" s="702"/>
    </row>
    <row r="119" spans="1:6" ht="26.25" customHeight="1" x14ac:dyDescent="0.25">
      <c r="A119" s="700"/>
      <c r="B119" s="504" t="s">
        <v>105</v>
      </c>
      <c r="C119" s="504"/>
      <c r="D119" s="213"/>
      <c r="E119" s="213"/>
      <c r="F119" s="702"/>
    </row>
    <row r="120" spans="1:6" ht="26.25" customHeight="1" x14ac:dyDescent="0.25">
      <c r="A120" s="700"/>
      <c r="B120" s="504" t="s">
        <v>106</v>
      </c>
      <c r="C120" s="504"/>
      <c r="D120" s="213"/>
      <c r="E120" s="213"/>
      <c r="F120" s="702"/>
    </row>
    <row r="121" spans="1:6" ht="26.25" customHeight="1" x14ac:dyDescent="0.25">
      <c r="A121" s="700"/>
      <c r="B121" s="504" t="s">
        <v>107</v>
      </c>
      <c r="C121" s="504"/>
      <c r="D121" s="213"/>
      <c r="E121" s="213"/>
      <c r="F121" s="702"/>
    </row>
    <row r="122" spans="1:6" ht="26.25" customHeight="1" x14ac:dyDescent="0.25">
      <c r="A122" s="700"/>
      <c r="B122" s="504" t="s">
        <v>108</v>
      </c>
      <c r="C122" s="504"/>
      <c r="D122" s="213"/>
      <c r="E122" s="213"/>
      <c r="F122" s="702"/>
    </row>
    <row r="123" spans="1:6" ht="26.25" customHeight="1" x14ac:dyDescent="0.25">
      <c r="A123" s="700"/>
      <c r="B123" s="504" t="s">
        <v>109</v>
      </c>
      <c r="C123" s="504"/>
      <c r="D123" s="213"/>
      <c r="E123" s="213"/>
      <c r="F123" s="702"/>
    </row>
    <row r="124" spans="1:6" ht="16.2" thickBot="1" x14ac:dyDescent="0.35">
      <c r="A124" s="701"/>
      <c r="B124" s="690" t="s">
        <v>58</v>
      </c>
      <c r="C124" s="691"/>
      <c r="D124" s="92">
        <f>+NOOO!B146</f>
        <v>0</v>
      </c>
      <c r="E124" s="93"/>
      <c r="F124" s="703"/>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55" zoomScaleNormal="55" workbookViewId="0">
      <selection activeCell="D22" sqref="D22"/>
    </sheetView>
  </sheetViews>
  <sheetFormatPr baseColWidth="10" defaultColWidth="11.44140625" defaultRowHeight="13.8" x14ac:dyDescent="0.25"/>
  <cols>
    <col min="1" max="1" width="46.44140625" style="1" customWidth="1"/>
    <col min="2" max="2" width="29.109375" style="1" customWidth="1"/>
    <col min="3" max="3" width="42" style="1" customWidth="1"/>
    <col min="4" max="4" width="44.44140625" style="1" customWidth="1"/>
    <col min="5" max="5" width="44.6640625" style="1" customWidth="1"/>
    <col min="6" max="6" width="32" style="1" customWidth="1"/>
    <col min="7" max="16384" width="11.44140625" style="1"/>
  </cols>
  <sheetData>
    <row r="1" spans="1:10" ht="15" customHeight="1" x14ac:dyDescent="0.25">
      <c r="A1" s="344"/>
      <c r="B1" s="423" t="s">
        <v>397</v>
      </c>
      <c r="C1" s="423"/>
      <c r="D1" s="423"/>
      <c r="E1" s="275" t="s">
        <v>391</v>
      </c>
      <c r="F1" s="347"/>
      <c r="G1" s="2"/>
      <c r="J1" s="422"/>
    </row>
    <row r="2" spans="1:10" ht="15" customHeight="1" x14ac:dyDescent="0.25">
      <c r="A2" s="345"/>
      <c r="B2" s="424"/>
      <c r="C2" s="424"/>
      <c r="D2" s="424"/>
      <c r="E2" s="276" t="s">
        <v>389</v>
      </c>
      <c r="F2" s="348"/>
      <c r="G2" s="2"/>
      <c r="J2" s="422"/>
    </row>
    <row r="3" spans="1:10" ht="15" customHeight="1" x14ac:dyDescent="0.25">
      <c r="A3" s="345"/>
      <c r="B3" s="424" t="s">
        <v>3</v>
      </c>
      <c r="C3" s="424"/>
      <c r="D3" s="424"/>
      <c r="E3" s="276" t="s">
        <v>390</v>
      </c>
      <c r="F3" s="348"/>
      <c r="G3" s="2"/>
      <c r="J3" s="422"/>
    </row>
    <row r="4" spans="1:10" ht="15.75" customHeight="1" x14ac:dyDescent="0.25">
      <c r="A4" s="345"/>
      <c r="B4" s="424"/>
      <c r="C4" s="424"/>
      <c r="D4" s="424"/>
      <c r="E4" s="276" t="s">
        <v>376</v>
      </c>
      <c r="F4" s="348"/>
      <c r="G4" s="2"/>
      <c r="J4" s="422"/>
    </row>
    <row r="5" spans="1:10" ht="15.75" customHeight="1" x14ac:dyDescent="0.25">
      <c r="A5" s="410"/>
      <c r="B5" s="411"/>
      <c r="C5" s="411"/>
      <c r="D5" s="411"/>
      <c r="E5" s="411"/>
      <c r="F5" s="412"/>
      <c r="G5" s="2"/>
      <c r="J5" s="65"/>
    </row>
    <row r="6" spans="1:10" ht="15" customHeight="1" x14ac:dyDescent="0.25">
      <c r="A6" s="419" t="s">
        <v>6</v>
      </c>
      <c r="B6" s="420"/>
      <c r="C6" s="420"/>
      <c r="D6" s="420"/>
      <c r="E6" s="420"/>
      <c r="F6" s="421"/>
    </row>
    <row r="7" spans="1:10" ht="15.75" customHeight="1" x14ac:dyDescent="0.25">
      <c r="A7" s="419"/>
      <c r="B7" s="420"/>
      <c r="C7" s="420"/>
      <c r="D7" s="420"/>
      <c r="E7" s="420"/>
      <c r="F7" s="421"/>
    </row>
    <row r="8" spans="1:10" ht="27" customHeight="1" x14ac:dyDescent="0.25">
      <c r="A8" s="413" t="s">
        <v>398</v>
      </c>
      <c r="B8" s="414"/>
      <c r="C8" s="414"/>
      <c r="D8" s="414"/>
      <c r="E8" s="414"/>
      <c r="F8" s="415"/>
    </row>
    <row r="9" spans="1:10" ht="77.25" customHeight="1" thickBot="1" x14ac:dyDescent="0.3">
      <c r="A9" s="416" t="s">
        <v>498</v>
      </c>
      <c r="B9" s="417"/>
      <c r="C9" s="417"/>
      <c r="D9" s="417"/>
      <c r="E9" s="417"/>
      <c r="F9" s="418"/>
    </row>
    <row r="10" spans="1:10" ht="18.75" customHeight="1" thickBot="1" x14ac:dyDescent="0.3">
      <c r="A10" s="409"/>
      <c r="B10" s="409"/>
      <c r="C10" s="409"/>
      <c r="D10" s="409"/>
      <c r="E10" s="409"/>
      <c r="F10" s="409"/>
    </row>
    <row r="11" spans="1:10" ht="22.5" customHeight="1" thickBot="1" x14ac:dyDescent="0.3">
      <c r="A11" s="197" t="s">
        <v>7</v>
      </c>
      <c r="B11" s="198" t="s">
        <v>8</v>
      </c>
      <c r="C11" s="198" t="s">
        <v>9</v>
      </c>
      <c r="D11" s="198" t="s">
        <v>8</v>
      </c>
      <c r="E11" s="198" t="s">
        <v>10</v>
      </c>
      <c r="F11" s="199" t="s">
        <v>8</v>
      </c>
    </row>
    <row r="12" spans="1:10" ht="75" customHeight="1" x14ac:dyDescent="0.25">
      <c r="A12" s="274" t="s">
        <v>277</v>
      </c>
      <c r="B12" s="281" t="s">
        <v>399</v>
      </c>
      <c r="C12" s="282" t="s">
        <v>292</v>
      </c>
      <c r="D12" s="283" t="s">
        <v>400</v>
      </c>
      <c r="E12" s="282" t="s">
        <v>284</v>
      </c>
      <c r="F12" s="284" t="s">
        <v>401</v>
      </c>
    </row>
    <row r="13" spans="1:10" ht="66.599999999999994" customHeight="1" x14ac:dyDescent="0.25">
      <c r="A13" s="285" t="s">
        <v>275</v>
      </c>
      <c r="B13" s="272" t="s">
        <v>402</v>
      </c>
      <c r="C13" s="286" t="s">
        <v>291</v>
      </c>
      <c r="D13" s="271" t="s">
        <v>403</v>
      </c>
      <c r="E13" s="286" t="s">
        <v>284</v>
      </c>
      <c r="F13" s="273" t="s">
        <v>404</v>
      </c>
    </row>
    <row r="14" spans="1:10" ht="82.5" customHeight="1" x14ac:dyDescent="0.25">
      <c r="A14" s="285" t="s">
        <v>275</v>
      </c>
      <c r="B14" s="272" t="s">
        <v>405</v>
      </c>
      <c r="C14" s="286" t="s">
        <v>282</v>
      </c>
      <c r="D14" s="271" t="s">
        <v>406</v>
      </c>
      <c r="E14" s="286" t="s">
        <v>286</v>
      </c>
      <c r="F14" s="273" t="s">
        <v>407</v>
      </c>
    </row>
    <row r="15" spans="1:10" ht="73.5" customHeight="1" x14ac:dyDescent="0.25">
      <c r="A15" s="285" t="s">
        <v>276</v>
      </c>
      <c r="B15" s="271" t="s">
        <v>408</v>
      </c>
      <c r="C15" s="286" t="s">
        <v>291</v>
      </c>
      <c r="D15" s="271" t="s">
        <v>409</v>
      </c>
      <c r="E15" s="286" t="s">
        <v>287</v>
      </c>
      <c r="F15" s="273" t="s">
        <v>410</v>
      </c>
    </row>
    <row r="16" spans="1:10" ht="59.25" customHeight="1" x14ac:dyDescent="0.25">
      <c r="A16" s="285" t="s">
        <v>276</v>
      </c>
      <c r="B16" s="271" t="s">
        <v>411</v>
      </c>
      <c r="C16" s="286" t="s">
        <v>281</v>
      </c>
      <c r="D16" s="271" t="s">
        <v>412</v>
      </c>
      <c r="E16" s="286" t="s">
        <v>287</v>
      </c>
      <c r="F16" s="273" t="s">
        <v>413</v>
      </c>
    </row>
    <row r="17" spans="1:6" ht="69.75" customHeight="1" x14ac:dyDescent="0.25">
      <c r="A17" s="285" t="s">
        <v>278</v>
      </c>
      <c r="B17" s="271" t="s">
        <v>414</v>
      </c>
      <c r="C17" s="286" t="s">
        <v>282</v>
      </c>
      <c r="D17" s="271" t="s">
        <v>415</v>
      </c>
      <c r="E17" s="286" t="s">
        <v>288</v>
      </c>
      <c r="F17" s="273" t="s">
        <v>416</v>
      </c>
    </row>
    <row r="18" spans="1:6" ht="66.75" customHeight="1" x14ac:dyDescent="0.25">
      <c r="A18" s="285" t="s">
        <v>274</v>
      </c>
      <c r="B18" s="271" t="s">
        <v>417</v>
      </c>
      <c r="C18" s="286" t="s">
        <v>14</v>
      </c>
      <c r="D18" s="271" t="s">
        <v>418</v>
      </c>
      <c r="E18" s="286" t="s">
        <v>289</v>
      </c>
      <c r="F18" s="273" t="s">
        <v>419</v>
      </c>
    </row>
    <row r="19" spans="1:6" ht="73.5" customHeight="1" x14ac:dyDescent="0.25">
      <c r="A19" s="285" t="s">
        <v>274</v>
      </c>
      <c r="B19" s="271" t="s">
        <v>420</v>
      </c>
      <c r="C19" s="286" t="s">
        <v>292</v>
      </c>
      <c r="D19" s="271" t="s">
        <v>421</v>
      </c>
      <c r="E19" s="286" t="s">
        <v>304</v>
      </c>
      <c r="F19" s="273" t="s">
        <v>422</v>
      </c>
    </row>
    <row r="20" spans="1:6" ht="65.25" customHeight="1" x14ac:dyDescent="0.25">
      <c r="A20" s="285" t="s">
        <v>279</v>
      </c>
      <c r="B20" s="271" t="s">
        <v>423</v>
      </c>
      <c r="C20" s="286" t="s">
        <v>292</v>
      </c>
      <c r="D20" s="271" t="s">
        <v>499</v>
      </c>
      <c r="E20" s="286" t="s">
        <v>304</v>
      </c>
      <c r="F20" s="273" t="s">
        <v>425</v>
      </c>
    </row>
    <row r="21" spans="1:6" ht="66.75" customHeight="1" x14ac:dyDescent="0.25">
      <c r="A21" s="285" t="s">
        <v>304</v>
      </c>
      <c r="B21" s="271" t="s">
        <v>426</v>
      </c>
      <c r="C21" s="286" t="s">
        <v>292</v>
      </c>
      <c r="D21" s="271" t="s">
        <v>500</v>
      </c>
      <c r="E21" s="286" t="s">
        <v>304</v>
      </c>
      <c r="F21" s="273" t="s">
        <v>427</v>
      </c>
    </row>
    <row r="22" spans="1:6" ht="69" customHeight="1" x14ac:dyDescent="0.25">
      <c r="A22" s="285" t="s">
        <v>277</v>
      </c>
      <c r="B22" s="271" t="s">
        <v>428</v>
      </c>
      <c r="C22" s="286" t="s">
        <v>304</v>
      </c>
      <c r="D22" s="200" t="s">
        <v>424</v>
      </c>
      <c r="E22" s="286" t="s">
        <v>304</v>
      </c>
      <c r="F22" s="273" t="s">
        <v>429</v>
      </c>
    </row>
    <row r="23" spans="1:6" ht="61.5" customHeight="1" x14ac:dyDescent="0.25">
      <c r="A23" s="285"/>
      <c r="B23" s="271"/>
      <c r="C23" s="286"/>
      <c r="D23" s="200"/>
      <c r="E23" s="286" t="s">
        <v>249</v>
      </c>
      <c r="F23" s="273" t="s">
        <v>430</v>
      </c>
    </row>
    <row r="24" spans="1:6" ht="57.75" customHeight="1" x14ac:dyDescent="0.25">
      <c r="A24" s="285"/>
      <c r="B24" s="271"/>
      <c r="C24" s="286"/>
      <c r="D24" s="200"/>
      <c r="E24" s="286" t="s">
        <v>290</v>
      </c>
      <c r="F24" s="273" t="s">
        <v>431</v>
      </c>
    </row>
    <row r="25" spans="1:6" ht="62.25" customHeight="1" x14ac:dyDescent="0.25">
      <c r="A25" s="285"/>
      <c r="B25" s="271"/>
      <c r="C25" s="286"/>
      <c r="D25" s="200"/>
      <c r="E25" s="286" t="s">
        <v>289</v>
      </c>
      <c r="F25" s="273" t="s">
        <v>432</v>
      </c>
    </row>
    <row r="26" spans="1:6" ht="56.25" customHeight="1" thickBot="1" x14ac:dyDescent="0.3">
      <c r="A26" s="287"/>
      <c r="B26" s="278"/>
      <c r="C26" s="288"/>
      <c r="D26" s="201"/>
      <c r="E26" s="288" t="s">
        <v>290</v>
      </c>
      <c r="F26" s="289" t="s">
        <v>433</v>
      </c>
    </row>
    <row r="27" spans="1:6" ht="65.25" customHeight="1" x14ac:dyDescent="0.25">
      <c r="A27" s="191"/>
      <c r="B27" s="136"/>
      <c r="C27" s="191"/>
      <c r="D27" s="192"/>
      <c r="E27" s="191"/>
      <c r="F27" s="192"/>
    </row>
    <row r="28" spans="1:6" ht="62.25" customHeight="1" x14ac:dyDescent="0.25">
      <c r="A28" s="191"/>
      <c r="B28" s="136"/>
      <c r="C28" s="191"/>
      <c r="D28" s="192"/>
      <c r="E28" s="191"/>
      <c r="F28" s="192"/>
    </row>
    <row r="29" spans="1:6" ht="63" customHeight="1" x14ac:dyDescent="0.25">
      <c r="A29" s="191"/>
      <c r="B29" s="136"/>
      <c r="C29" s="191"/>
      <c r="D29" s="192"/>
      <c r="E29" s="191"/>
      <c r="F29" s="136"/>
    </row>
    <row r="30" spans="1:6" ht="51.75" customHeight="1" x14ac:dyDescent="0.25">
      <c r="A30" s="191"/>
      <c r="B30" s="136"/>
      <c r="C30" s="191"/>
      <c r="D30" s="192"/>
      <c r="E30" s="191"/>
      <c r="F30" s="136"/>
    </row>
    <row r="31" spans="1:6" ht="52.5" customHeight="1" x14ac:dyDescent="0.25">
      <c r="A31" s="191"/>
      <c r="B31" s="192"/>
      <c r="C31" s="191"/>
      <c r="D31" s="192"/>
      <c r="E31" s="191"/>
      <c r="F31" s="192"/>
    </row>
    <row r="32" spans="1:6" ht="63.75" customHeight="1" x14ac:dyDescent="0.25">
      <c r="A32" s="191"/>
      <c r="B32" s="192"/>
      <c r="C32" s="191"/>
      <c r="D32" s="192"/>
      <c r="E32" s="191"/>
      <c r="F32" s="192"/>
    </row>
    <row r="33" spans="1:6" ht="66" customHeight="1" x14ac:dyDescent="0.25">
      <c r="A33" s="191"/>
      <c r="B33" s="193"/>
      <c r="C33" s="191"/>
      <c r="D33" s="194"/>
      <c r="E33" s="191"/>
      <c r="F33" s="193"/>
    </row>
    <row r="34" spans="1:6" ht="55.5" customHeight="1" x14ac:dyDescent="0.25">
      <c r="A34" s="191"/>
      <c r="B34" s="193"/>
      <c r="C34" s="191"/>
      <c r="D34" s="194"/>
      <c r="E34" s="191"/>
      <c r="F34" s="195"/>
    </row>
    <row r="35" spans="1:6" ht="51.75" customHeight="1" x14ac:dyDescent="0.25">
      <c r="A35" s="191"/>
      <c r="B35" s="195"/>
      <c r="C35" s="191"/>
      <c r="D35" s="196"/>
      <c r="E35" s="191"/>
      <c r="F35" s="195"/>
    </row>
    <row r="36" spans="1:6" ht="55.5" customHeight="1" x14ac:dyDescent="0.25">
      <c r="A36" s="191"/>
      <c r="B36" s="195"/>
      <c r="C36" s="191"/>
      <c r="D36" s="195"/>
      <c r="E36" s="191"/>
      <c r="F36" s="195"/>
    </row>
    <row r="37" spans="1:6" ht="55.5" customHeight="1" x14ac:dyDescent="0.25">
      <c r="A37" s="191"/>
      <c r="B37" s="195"/>
      <c r="C37" s="191"/>
      <c r="D37" s="195"/>
      <c r="E37" s="191"/>
      <c r="F37" s="195"/>
    </row>
    <row r="38" spans="1:6" ht="54.75" customHeight="1" x14ac:dyDescent="0.25">
      <c r="A38" s="191"/>
      <c r="B38" s="195"/>
      <c r="C38" s="191"/>
      <c r="D38" s="195"/>
      <c r="E38" s="191"/>
      <c r="F38" s="195"/>
    </row>
    <row r="39" spans="1:6" ht="56.25" customHeight="1" x14ac:dyDescent="0.25">
      <c r="A39" s="191"/>
      <c r="B39" s="195"/>
      <c r="C39" s="191"/>
      <c r="D39" s="195"/>
      <c r="E39" s="191"/>
      <c r="F39" s="195"/>
    </row>
    <row r="40" spans="1:6" ht="54.75" customHeight="1" x14ac:dyDescent="0.25">
      <c r="A40" s="191"/>
      <c r="B40" s="193"/>
      <c r="C40" s="191"/>
      <c r="D40" s="194"/>
      <c r="E40" s="191"/>
      <c r="F40" s="193"/>
    </row>
    <row r="41" spans="1:6" ht="55.5" customHeight="1" x14ac:dyDescent="0.25">
      <c r="A41" s="191"/>
      <c r="B41" s="193"/>
      <c r="C41" s="191"/>
      <c r="D41" s="194"/>
      <c r="E41" s="191"/>
      <c r="F41" s="195"/>
    </row>
    <row r="42" spans="1:6" ht="54.75" customHeight="1" x14ac:dyDescent="0.25">
      <c r="A42" s="191"/>
      <c r="B42" s="195"/>
      <c r="C42" s="191"/>
      <c r="D42" s="196"/>
      <c r="E42" s="191"/>
      <c r="F42" s="195"/>
    </row>
    <row r="43" spans="1:6" ht="55.5" customHeight="1" x14ac:dyDescent="0.25">
      <c r="A43" s="191"/>
      <c r="B43" s="195"/>
      <c r="C43" s="191"/>
      <c r="D43" s="195"/>
      <c r="E43" s="191"/>
      <c r="F43" s="195"/>
    </row>
    <row r="44" spans="1:6" ht="56.25" customHeight="1" x14ac:dyDescent="0.25">
      <c r="A44" s="191"/>
      <c r="B44" s="195"/>
      <c r="C44" s="191"/>
      <c r="D44" s="195"/>
      <c r="E44" s="191"/>
      <c r="F44" s="195"/>
    </row>
    <row r="45" spans="1:6" ht="59.25" customHeight="1" x14ac:dyDescent="0.25">
      <c r="A45" s="191"/>
      <c r="B45" s="195"/>
      <c r="C45" s="191"/>
      <c r="D45" s="195"/>
      <c r="E45" s="191"/>
      <c r="F45" s="195"/>
    </row>
    <row r="46" spans="1:6" ht="55.5" customHeight="1" x14ac:dyDescent="0.25">
      <c r="A46" s="191"/>
      <c r="B46" s="195"/>
      <c r="C46" s="191"/>
      <c r="D46" s="195"/>
      <c r="E46" s="191"/>
      <c r="F46" s="195"/>
    </row>
    <row r="47" spans="1:6" ht="55.5" customHeight="1" x14ac:dyDescent="0.25">
      <c r="A47" s="191"/>
      <c r="B47" s="193"/>
      <c r="C47" s="191"/>
      <c r="D47" s="194"/>
      <c r="E47" s="191"/>
      <c r="F47" s="193"/>
    </row>
    <row r="48" spans="1:6" ht="56.25" customHeight="1" x14ac:dyDescent="0.25">
      <c r="A48" s="191"/>
      <c r="B48" s="193"/>
      <c r="C48" s="191"/>
      <c r="D48" s="194"/>
      <c r="E48" s="191"/>
      <c r="F48" s="195"/>
    </row>
    <row r="49" spans="1:6" ht="54" customHeight="1" x14ac:dyDescent="0.25">
      <c r="A49" s="191"/>
      <c r="B49" s="195"/>
      <c r="C49" s="191"/>
      <c r="D49" s="196"/>
      <c r="E49" s="191"/>
      <c r="F49" s="195"/>
    </row>
    <row r="50" spans="1:6" ht="56.25" customHeight="1" x14ac:dyDescent="0.25">
      <c r="A50" s="191"/>
      <c r="B50" s="195"/>
      <c r="C50" s="191"/>
      <c r="D50" s="195"/>
      <c r="E50" s="191"/>
      <c r="F50" s="195"/>
    </row>
    <row r="51" spans="1:6" ht="59.25" customHeight="1" x14ac:dyDescent="0.25">
      <c r="A51" s="191"/>
      <c r="B51" s="195"/>
      <c r="C51" s="191"/>
      <c r="D51" s="195"/>
      <c r="E51" s="191"/>
      <c r="F51" s="195"/>
    </row>
    <row r="52" spans="1:6" ht="54.75" customHeight="1" x14ac:dyDescent="0.25">
      <c r="A52" s="191"/>
      <c r="B52" s="195"/>
      <c r="C52" s="191"/>
      <c r="D52" s="195"/>
      <c r="E52" s="191"/>
      <c r="F52" s="195"/>
    </row>
    <row r="53" spans="1:6" ht="55.5" customHeight="1" x14ac:dyDescent="0.25">
      <c r="A53" s="191"/>
      <c r="B53" s="195"/>
      <c r="C53" s="191"/>
      <c r="D53" s="195"/>
      <c r="E53" s="191"/>
      <c r="F53" s="195"/>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10" zoomScale="85" zoomScaleNormal="85" workbookViewId="0">
      <selection activeCell="L26" sqref="L26"/>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53"/>
      <c r="B1" s="791"/>
      <c r="C1" s="423" t="str">
        <f>CONTEXTO!B1</f>
        <v xml:space="preserve">PROCESO:  SISTEMA INTEGRADO DE GESTIÓN </v>
      </c>
      <c r="D1" s="423"/>
      <c r="E1" s="423"/>
      <c r="F1" s="423"/>
      <c r="G1" s="429" t="s">
        <v>391</v>
      </c>
      <c r="H1" s="362"/>
      <c r="I1" s="362"/>
      <c r="J1" s="789"/>
      <c r="K1" s="347"/>
    </row>
    <row r="2" spans="1:11" ht="15" customHeight="1" x14ac:dyDescent="0.25">
      <c r="A2" s="454"/>
      <c r="B2" s="448"/>
      <c r="C2" s="424"/>
      <c r="D2" s="424"/>
      <c r="E2" s="424"/>
      <c r="F2" s="424"/>
      <c r="G2" s="430" t="s">
        <v>396</v>
      </c>
      <c r="H2" s="431"/>
      <c r="I2" s="431"/>
      <c r="J2" s="790"/>
      <c r="K2" s="348"/>
    </row>
    <row r="3" spans="1:11" ht="34.5" customHeight="1" x14ac:dyDescent="0.25">
      <c r="A3" s="454"/>
      <c r="B3" s="448"/>
      <c r="C3" s="424" t="s">
        <v>32</v>
      </c>
      <c r="D3" s="424"/>
      <c r="E3" s="424"/>
      <c r="F3" s="424"/>
      <c r="G3" s="430" t="s">
        <v>390</v>
      </c>
      <c r="H3" s="431"/>
      <c r="I3" s="431"/>
      <c r="J3" s="790"/>
      <c r="K3" s="348"/>
    </row>
    <row r="4" spans="1:11" ht="15.75" customHeight="1" x14ac:dyDescent="0.25">
      <c r="A4" s="454"/>
      <c r="B4" s="448"/>
      <c r="C4" s="424"/>
      <c r="D4" s="424"/>
      <c r="E4" s="424"/>
      <c r="F4" s="424"/>
      <c r="G4" s="430" t="s">
        <v>383</v>
      </c>
      <c r="H4" s="431"/>
      <c r="I4" s="431"/>
      <c r="J4" s="790"/>
      <c r="K4" s="348"/>
    </row>
    <row r="5" spans="1:11" ht="15.75" customHeight="1" x14ac:dyDescent="0.25">
      <c r="A5" s="410"/>
      <c r="B5" s="411"/>
      <c r="C5" s="411"/>
      <c r="D5" s="411"/>
      <c r="E5" s="411"/>
      <c r="F5" s="411"/>
      <c r="G5" s="411"/>
      <c r="H5" s="411"/>
      <c r="I5" s="411"/>
      <c r="J5" s="411"/>
      <c r="K5" s="412"/>
    </row>
    <row r="6" spans="1:11" x14ac:dyDescent="0.25">
      <c r="A6" s="798" t="s">
        <v>110</v>
      </c>
      <c r="B6" s="799"/>
      <c r="C6" s="799"/>
      <c r="D6" s="799"/>
      <c r="E6" s="799"/>
      <c r="F6" s="799"/>
      <c r="G6" s="799"/>
      <c r="H6" s="799"/>
      <c r="I6" s="799"/>
      <c r="J6" s="799"/>
      <c r="K6" s="800"/>
    </row>
    <row r="7" spans="1:11" ht="11.25" customHeight="1" x14ac:dyDescent="0.25">
      <c r="A7" s="798"/>
      <c r="B7" s="799"/>
      <c r="C7" s="799"/>
      <c r="D7" s="799"/>
      <c r="E7" s="799"/>
      <c r="F7" s="799"/>
      <c r="G7" s="799"/>
      <c r="H7" s="799"/>
      <c r="I7" s="799"/>
      <c r="J7" s="799"/>
      <c r="K7" s="800"/>
    </row>
    <row r="8" spans="1:11" ht="24" customHeight="1" x14ac:dyDescent="0.25">
      <c r="A8" s="794" t="str">
        <f>CONTEXTO!A8</f>
        <v>PROCESO: GESTIÓN CATASTRAL</v>
      </c>
      <c r="B8" s="414"/>
      <c r="C8" s="414"/>
      <c r="D8" s="414"/>
      <c r="E8" s="414"/>
      <c r="F8" s="414"/>
      <c r="G8" s="414"/>
      <c r="H8" s="414"/>
      <c r="I8" s="414"/>
      <c r="J8" s="414"/>
      <c r="K8" s="415"/>
    </row>
    <row r="9" spans="1:11" ht="56.25" customHeight="1" thickBot="1" x14ac:dyDescent="0.3">
      <c r="A9" s="795"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96"/>
      <c r="C9" s="796"/>
      <c r="D9" s="796"/>
      <c r="E9" s="796"/>
      <c r="F9" s="796"/>
      <c r="G9" s="796"/>
      <c r="H9" s="796"/>
      <c r="I9" s="796"/>
      <c r="J9" s="796"/>
      <c r="K9" s="797"/>
    </row>
    <row r="10" spans="1:11" ht="19.5" customHeight="1" thickBot="1" x14ac:dyDescent="0.3">
      <c r="A10" s="792"/>
      <c r="B10" s="793"/>
      <c r="C10" s="793"/>
      <c r="D10" s="793"/>
      <c r="E10" s="793"/>
      <c r="F10" s="793"/>
      <c r="G10" s="793"/>
      <c r="H10" s="793"/>
      <c r="I10" s="793"/>
      <c r="J10" s="793"/>
      <c r="K10" s="793"/>
    </row>
    <row r="11" spans="1:11" ht="29.25" customHeight="1" thickBot="1" x14ac:dyDescent="0.3">
      <c r="A11" s="139" t="s">
        <v>111</v>
      </c>
      <c r="B11" s="733" t="str">
        <f>DESCRIPCION!A10</f>
        <v>* Posibilidad de recibir o solicitar cualquier dádiva o beneficio a nombre propio o de terceros con el fin de agilizar un tramite o producto, o de dar una respuesta conveniente al usuario</v>
      </c>
      <c r="C11" s="734"/>
      <c r="D11" s="734"/>
      <c r="E11" s="734"/>
      <c r="F11" s="734"/>
      <c r="G11" s="734"/>
      <c r="H11" s="734"/>
      <c r="I11" s="735"/>
      <c r="J11" s="140" t="s">
        <v>344</v>
      </c>
      <c r="K11" s="143" t="str">
        <f>IF(J17="x","EXTREMA",IF(J19="x","ALTA",IF(J21="x","MODERADA",IF(J23="x","BAJA",""))))</f>
        <v>ALTA</v>
      </c>
    </row>
    <row r="12" spans="1:11" ht="16.5" customHeight="1" thickBot="1" x14ac:dyDescent="0.3">
      <c r="A12" s="742" t="s">
        <v>113</v>
      </c>
      <c r="B12" s="743"/>
      <c r="C12" s="743"/>
      <c r="D12" s="744" t="str">
        <f>PROBABILIDAD!T11</f>
        <v>Improbable</v>
      </c>
      <c r="E12" s="745"/>
      <c r="F12" s="742" t="s">
        <v>345</v>
      </c>
      <c r="G12" s="743"/>
      <c r="H12" s="743"/>
      <c r="I12" s="746"/>
      <c r="J12" s="747" t="s">
        <v>125</v>
      </c>
      <c r="K12" s="748"/>
    </row>
    <row r="13" spans="1:11" x14ac:dyDescent="0.25">
      <c r="A13" s="170"/>
      <c r="B13" s="151"/>
      <c r="C13" s="151"/>
      <c r="D13" s="151"/>
      <c r="E13" s="151"/>
      <c r="F13" s="151"/>
      <c r="G13" s="151"/>
      <c r="H13" s="151"/>
      <c r="I13" s="151"/>
      <c r="J13" s="166"/>
      <c r="K13" s="167"/>
    </row>
    <row r="14" spans="1:11" x14ac:dyDescent="0.25">
      <c r="A14" s="170"/>
      <c r="B14" s="151"/>
      <c r="C14" s="171"/>
      <c r="D14" s="151"/>
      <c r="E14" s="151"/>
      <c r="F14" s="151"/>
      <c r="G14" s="151"/>
      <c r="H14" s="151"/>
      <c r="I14" s="151"/>
      <c r="J14" s="166"/>
      <c r="K14" s="167"/>
    </row>
    <row r="15" spans="1:11" ht="30" customHeight="1" x14ac:dyDescent="0.25">
      <c r="A15" s="728" t="s">
        <v>113</v>
      </c>
      <c r="B15" s="151">
        <v>5</v>
      </c>
      <c r="C15" s="729"/>
      <c r="D15" s="708"/>
      <c r="E15" s="709"/>
      <c r="F15" s="709"/>
      <c r="G15" s="709"/>
      <c r="H15" s="151"/>
      <c r="I15" s="151"/>
      <c r="J15" s="723" t="s">
        <v>112</v>
      </c>
      <c r="K15" s="724"/>
    </row>
    <row r="16" spans="1:11" ht="30" customHeight="1" x14ac:dyDescent="0.25">
      <c r="A16" s="728"/>
      <c r="B16" s="151" t="s">
        <v>115</v>
      </c>
      <c r="C16" s="730"/>
      <c r="D16" s="708"/>
      <c r="E16" s="709"/>
      <c r="F16" s="709"/>
      <c r="G16" s="709"/>
      <c r="H16" s="151"/>
      <c r="I16" s="151"/>
      <c r="J16" s="153"/>
      <c r="K16" s="154"/>
    </row>
    <row r="17" spans="1:11" ht="30" customHeight="1" x14ac:dyDescent="0.25">
      <c r="A17" s="728"/>
      <c r="B17" s="151">
        <v>4</v>
      </c>
      <c r="C17" s="731"/>
      <c r="D17" s="708"/>
      <c r="E17" s="708"/>
      <c r="F17" s="721"/>
      <c r="G17" s="709"/>
      <c r="H17" s="151"/>
      <c r="I17" s="151"/>
      <c r="J17" s="157" t="str">
        <f xml:space="preserve"> IF(OR(E15="X",F15="X",G15="x",F17="x",G17="X",F19="X",G19="X",G21="X" ),"x","")</f>
        <v/>
      </c>
      <c r="K17" s="154" t="s">
        <v>114</v>
      </c>
    </row>
    <row r="18" spans="1:11" ht="30" customHeight="1" x14ac:dyDescent="0.25">
      <c r="A18" s="728"/>
      <c r="B18" s="151" t="s">
        <v>117</v>
      </c>
      <c r="C18" s="732"/>
      <c r="D18" s="708"/>
      <c r="E18" s="708"/>
      <c r="F18" s="721"/>
      <c r="G18" s="709"/>
      <c r="H18" s="151"/>
      <c r="I18" s="151"/>
      <c r="J18" s="158"/>
      <c r="K18" s="154"/>
    </row>
    <row r="19" spans="1:11" ht="30" customHeight="1" x14ac:dyDescent="0.25">
      <c r="A19" s="728"/>
      <c r="B19" s="151">
        <v>3</v>
      </c>
      <c r="C19" s="711"/>
      <c r="D19" s="706"/>
      <c r="E19" s="707"/>
      <c r="F19" s="721"/>
      <c r="G19" s="709"/>
      <c r="H19" s="151"/>
      <c r="I19" s="151"/>
      <c r="J19" s="159" t="str">
        <f xml:space="preserve"> IF(OR(C15="X",D15="X",D17="x",E17="x",E19="X",F21="X",F23="X",G23="X" ),"x","")</f>
        <v>x</v>
      </c>
      <c r="K19" s="154" t="s">
        <v>116</v>
      </c>
    </row>
    <row r="20" spans="1:11" ht="30" customHeight="1" x14ac:dyDescent="0.25">
      <c r="A20" s="728"/>
      <c r="B20" s="151" t="s">
        <v>119</v>
      </c>
      <c r="C20" s="722"/>
      <c r="D20" s="706"/>
      <c r="E20" s="708"/>
      <c r="F20" s="721"/>
      <c r="G20" s="709"/>
      <c r="H20" s="151"/>
      <c r="I20" s="151"/>
      <c r="J20" s="160"/>
      <c r="K20" s="154"/>
    </row>
    <row r="21" spans="1:11" ht="30" customHeight="1" x14ac:dyDescent="0.25">
      <c r="A21" s="728"/>
      <c r="B21" s="151">
        <v>2</v>
      </c>
      <c r="C21" s="711"/>
      <c r="D21" s="704"/>
      <c r="E21" s="705"/>
      <c r="F21" s="707" t="s">
        <v>129</v>
      </c>
      <c r="G21" s="709"/>
      <c r="H21" s="151"/>
      <c r="I21" s="151"/>
      <c r="J21" s="161" t="str">
        <f xml:space="preserve"> IF(OR(C17="X",D19="X",E21="x",E23="x" ),"x","")</f>
        <v/>
      </c>
      <c r="K21" s="154" t="s">
        <v>118</v>
      </c>
    </row>
    <row r="22" spans="1:11" ht="30" customHeight="1" x14ac:dyDescent="0.25">
      <c r="A22" s="728"/>
      <c r="B22" s="151" t="s">
        <v>241</v>
      </c>
      <c r="C22" s="722"/>
      <c r="D22" s="704"/>
      <c r="E22" s="706"/>
      <c r="F22" s="708"/>
      <c r="G22" s="709"/>
      <c r="H22" s="151"/>
      <c r="I22" s="151"/>
      <c r="J22" s="160"/>
      <c r="K22" s="154"/>
    </row>
    <row r="23" spans="1:11" ht="30" customHeight="1" x14ac:dyDescent="0.25">
      <c r="A23" s="728"/>
      <c r="B23" s="151">
        <v>1</v>
      </c>
      <c r="C23" s="711"/>
      <c r="D23" s="713"/>
      <c r="E23" s="715"/>
      <c r="F23" s="717"/>
      <c r="G23" s="719"/>
      <c r="H23" s="151"/>
      <c r="I23" s="151"/>
      <c r="J23" s="162" t="str">
        <f xml:space="preserve"> IF(OR(C19="X",C21="X",C23="x",D21="x",D23="x" ),"x","")</f>
        <v/>
      </c>
      <c r="K23" s="154" t="s">
        <v>120</v>
      </c>
    </row>
    <row r="24" spans="1:11" ht="30" customHeight="1" x14ac:dyDescent="0.25">
      <c r="A24" s="728"/>
      <c r="B24" s="151" t="s">
        <v>121</v>
      </c>
      <c r="C24" s="712"/>
      <c r="D24" s="714"/>
      <c r="E24" s="716"/>
      <c r="F24" s="718"/>
      <c r="G24" s="720"/>
      <c r="H24" s="151"/>
      <c r="I24" s="151"/>
      <c r="J24" s="141"/>
      <c r="K24" s="142"/>
    </row>
    <row r="25" spans="1:11" x14ac:dyDescent="0.25">
      <c r="A25" s="170"/>
      <c r="B25" s="151"/>
      <c r="C25" s="151">
        <v>1</v>
      </c>
      <c r="D25" s="151">
        <v>2</v>
      </c>
      <c r="E25" s="151">
        <v>3</v>
      </c>
      <c r="F25" s="151">
        <v>4</v>
      </c>
      <c r="G25" s="151">
        <v>5</v>
      </c>
      <c r="H25" s="151"/>
      <c r="I25" s="151"/>
      <c r="J25" s="802"/>
      <c r="K25" s="803"/>
    </row>
    <row r="26" spans="1:11" x14ac:dyDescent="0.25">
      <c r="A26" s="170"/>
      <c r="B26" s="151"/>
      <c r="C26" s="151" t="s">
        <v>122</v>
      </c>
      <c r="D26" s="151" t="s">
        <v>123</v>
      </c>
      <c r="E26" s="151" t="s">
        <v>124</v>
      </c>
      <c r="F26" s="151" t="s">
        <v>125</v>
      </c>
      <c r="G26" s="151" t="s">
        <v>126</v>
      </c>
      <c r="H26" s="151"/>
      <c r="I26" s="151"/>
      <c r="J26" s="151"/>
      <c r="K26" s="167"/>
    </row>
    <row r="27" spans="1:11" x14ac:dyDescent="0.25">
      <c r="A27" s="170"/>
      <c r="B27" s="151"/>
      <c r="C27" s="710" t="s">
        <v>127</v>
      </c>
      <c r="D27" s="710"/>
      <c r="E27" s="710"/>
      <c r="F27" s="710"/>
      <c r="G27" s="710"/>
      <c r="H27" s="151"/>
      <c r="I27" s="151"/>
      <c r="J27" s="151"/>
      <c r="K27" s="167"/>
    </row>
    <row r="28" spans="1:11" x14ac:dyDescent="0.25">
      <c r="A28" s="170"/>
      <c r="B28" s="151"/>
      <c r="C28" s="710"/>
      <c r="D28" s="710"/>
      <c r="E28" s="710"/>
      <c r="F28" s="710"/>
      <c r="G28" s="710"/>
      <c r="H28" s="151"/>
      <c r="I28" s="151"/>
      <c r="J28" s="151"/>
      <c r="K28" s="167"/>
    </row>
    <row r="29" spans="1:11" ht="15.75" customHeight="1" thickBot="1" x14ac:dyDescent="0.3">
      <c r="A29" s="172"/>
      <c r="B29" s="173"/>
      <c r="C29" s="173"/>
      <c r="D29" s="173"/>
      <c r="E29" s="173"/>
      <c r="F29" s="173"/>
      <c r="G29" s="173"/>
      <c r="H29" s="173"/>
      <c r="I29" s="173"/>
      <c r="J29" s="173"/>
      <c r="K29" s="174"/>
    </row>
    <row r="30" spans="1:11" ht="14.4" thickBot="1" x14ac:dyDescent="0.3"/>
    <row r="31" spans="1:11" ht="28.5" customHeight="1" thickBot="1" x14ac:dyDescent="0.3">
      <c r="A31" s="94" t="s">
        <v>111</v>
      </c>
      <c r="B31" s="801" t="e">
        <f>DESCRIPCION!A14</f>
        <v>#VALUE!</v>
      </c>
      <c r="C31" s="734"/>
      <c r="D31" s="734"/>
      <c r="E31" s="734"/>
      <c r="F31" s="734"/>
      <c r="G31" s="734"/>
      <c r="H31" s="734"/>
      <c r="I31" s="735"/>
      <c r="J31" s="140" t="s">
        <v>344</v>
      </c>
      <c r="K31" s="138" t="str">
        <f>IF(J37="x","EXTREMA",IF(J39="x","ALTA",IF(J41="x","MODERADA",IF(J43="x","BAJA",""))))</f>
        <v/>
      </c>
    </row>
    <row r="32" spans="1:11" ht="16.2" thickBot="1" x14ac:dyDescent="0.3">
      <c r="A32" s="742" t="s">
        <v>113</v>
      </c>
      <c r="B32" s="743"/>
      <c r="C32" s="743"/>
      <c r="D32" s="744" t="str">
        <f>PROBABILIDAD!T12</f>
        <v xml:space="preserve"> </v>
      </c>
      <c r="E32" s="745"/>
      <c r="F32" s="742" t="s">
        <v>345</v>
      </c>
      <c r="G32" s="743"/>
      <c r="H32" s="743"/>
      <c r="I32" s="746"/>
      <c r="J32" s="747"/>
      <c r="K32" s="748"/>
    </row>
    <row r="33" spans="1:11" ht="14.4" x14ac:dyDescent="0.25">
      <c r="A33" s="165"/>
      <c r="B33" s="164"/>
      <c r="C33" s="164"/>
      <c r="D33" s="164"/>
      <c r="E33" s="164"/>
      <c r="F33" s="164"/>
      <c r="G33" s="164"/>
      <c r="H33" s="164"/>
      <c r="I33" s="164"/>
      <c r="J33" s="166"/>
      <c r="K33" s="167"/>
    </row>
    <row r="34" spans="1:11" ht="15" thickBot="1" x14ac:dyDescent="0.3">
      <c r="A34" s="165"/>
      <c r="B34" s="163"/>
      <c r="C34" s="164"/>
      <c r="D34" s="164"/>
      <c r="E34" s="164"/>
      <c r="F34" s="164"/>
      <c r="G34" s="164"/>
      <c r="H34" s="164"/>
      <c r="I34" s="164"/>
      <c r="J34" s="166"/>
      <c r="K34" s="167"/>
    </row>
    <row r="35" spans="1:11" ht="30.75" customHeight="1" thickBot="1" x14ac:dyDescent="0.3">
      <c r="A35" s="773" t="s">
        <v>113</v>
      </c>
      <c r="B35" s="163">
        <v>5</v>
      </c>
      <c r="C35" s="774"/>
      <c r="D35" s="775"/>
      <c r="E35" s="769"/>
      <c r="F35" s="769"/>
      <c r="G35" s="769"/>
      <c r="H35" s="164"/>
      <c r="I35" s="164"/>
      <c r="J35" s="771" t="s">
        <v>112</v>
      </c>
      <c r="K35" s="772"/>
    </row>
    <row r="36" spans="1:11" ht="21" customHeight="1" thickBot="1" x14ac:dyDescent="0.3">
      <c r="A36" s="773"/>
      <c r="B36" s="163" t="s">
        <v>115</v>
      </c>
      <c r="C36" s="774"/>
      <c r="D36" s="775"/>
      <c r="E36" s="769"/>
      <c r="F36" s="769"/>
      <c r="G36" s="769"/>
      <c r="H36" s="164"/>
      <c r="I36" s="164"/>
      <c r="J36" s="168"/>
      <c r="K36" s="20"/>
    </row>
    <row r="37" spans="1:11" ht="34.5" customHeight="1" thickBot="1" x14ac:dyDescent="0.3">
      <c r="A37" s="773"/>
      <c r="B37" s="163">
        <v>4</v>
      </c>
      <c r="C37" s="776"/>
      <c r="D37" s="775"/>
      <c r="E37" s="775"/>
      <c r="F37" s="777"/>
      <c r="G37" s="769"/>
      <c r="H37" s="164"/>
      <c r="I37" s="164"/>
      <c r="J37" s="178" t="str">
        <f xml:space="preserve"> IF(OR(E35="X",F35="X",G35="x",F37="x",G37="X",F39="X",G39="X",G41="X" ),"x","")</f>
        <v/>
      </c>
      <c r="K37" s="20" t="s">
        <v>114</v>
      </c>
    </row>
    <row r="38" spans="1:11" ht="29.4" thickBot="1" x14ac:dyDescent="0.3">
      <c r="A38" s="773"/>
      <c r="B38" s="163" t="s">
        <v>117</v>
      </c>
      <c r="C38" s="776"/>
      <c r="D38" s="775"/>
      <c r="E38" s="775"/>
      <c r="F38" s="778"/>
      <c r="G38" s="769"/>
      <c r="H38" s="164"/>
      <c r="I38" s="164"/>
      <c r="J38" s="179"/>
      <c r="K38" s="20"/>
    </row>
    <row r="39" spans="1:11" ht="35.25" customHeight="1" thickBot="1" x14ac:dyDescent="0.3">
      <c r="A39" s="773"/>
      <c r="B39" s="163">
        <v>3</v>
      </c>
      <c r="C39" s="779"/>
      <c r="D39" s="766"/>
      <c r="E39" s="780"/>
      <c r="F39" s="777"/>
      <c r="G39" s="769"/>
      <c r="H39" s="164"/>
      <c r="I39" s="164"/>
      <c r="J39" s="180" t="str">
        <f xml:space="preserve"> IF(OR(C35="X",D35="X",D37="x",E37="x",E39="X",F41="X",F43="X",G43="X" ),"x","")</f>
        <v/>
      </c>
      <c r="K39" s="20" t="s">
        <v>116</v>
      </c>
    </row>
    <row r="40" spans="1:11" ht="29.4" thickBot="1" x14ac:dyDescent="0.3">
      <c r="A40" s="773"/>
      <c r="B40" s="163" t="s">
        <v>119</v>
      </c>
      <c r="C40" s="779"/>
      <c r="D40" s="766"/>
      <c r="E40" s="775"/>
      <c r="F40" s="778"/>
      <c r="G40" s="769"/>
      <c r="H40" s="164"/>
      <c r="I40" s="164"/>
      <c r="J40" s="181"/>
      <c r="K40" s="20"/>
    </row>
    <row r="41" spans="1:11" ht="36" customHeight="1" thickBot="1" x14ac:dyDescent="0.3">
      <c r="A41" s="773"/>
      <c r="B41" s="163">
        <v>2</v>
      </c>
      <c r="C41" s="779"/>
      <c r="D41" s="782"/>
      <c r="E41" s="765"/>
      <c r="F41" s="767"/>
      <c r="G41" s="769"/>
      <c r="H41" s="164"/>
      <c r="I41" s="164"/>
      <c r="J41" s="182" t="str">
        <f xml:space="preserve"> IF(OR(C37="X",D39="X",E41="x",E43="x" ),"x","")</f>
        <v/>
      </c>
      <c r="K41" s="20" t="s">
        <v>118</v>
      </c>
    </row>
    <row r="42" spans="1:11" ht="29.4" thickBot="1" x14ac:dyDescent="0.3">
      <c r="A42" s="773"/>
      <c r="B42" s="163" t="s">
        <v>241</v>
      </c>
      <c r="C42" s="779"/>
      <c r="D42" s="782"/>
      <c r="E42" s="766"/>
      <c r="F42" s="768"/>
      <c r="G42" s="769"/>
      <c r="H42" s="164"/>
      <c r="I42" s="164"/>
      <c r="J42" s="181"/>
      <c r="K42" s="20"/>
    </row>
    <row r="43" spans="1:11" ht="38.25" customHeight="1" thickBot="1" x14ac:dyDescent="0.3">
      <c r="A43" s="773"/>
      <c r="B43" s="163">
        <v>1</v>
      </c>
      <c r="C43" s="779"/>
      <c r="D43" s="782"/>
      <c r="E43" s="786"/>
      <c r="F43" s="787"/>
      <c r="G43" s="775"/>
      <c r="H43" s="164"/>
      <c r="I43" s="164"/>
      <c r="J43" s="183" t="str">
        <f xml:space="preserve"> IF(OR(C39="X",C41="X",D41="x",C43="x",D43="x" ),"x","")</f>
        <v/>
      </c>
      <c r="K43" s="20" t="s">
        <v>120</v>
      </c>
    </row>
    <row r="44" spans="1:11" ht="17.25" customHeight="1" thickBot="1" x14ac:dyDescent="0.3">
      <c r="A44" s="773"/>
      <c r="B44" s="163" t="s">
        <v>121</v>
      </c>
      <c r="C44" s="781"/>
      <c r="D44" s="783"/>
      <c r="E44" s="784"/>
      <c r="F44" s="788"/>
      <c r="G44" s="785"/>
      <c r="H44" s="169"/>
      <c r="I44" s="164"/>
      <c r="J44" s="164"/>
      <c r="K44" s="163"/>
    </row>
    <row r="45" spans="1:11" ht="14.4" x14ac:dyDescent="0.25">
      <c r="A45" s="165"/>
      <c r="B45" s="164"/>
      <c r="C45" s="164">
        <v>1</v>
      </c>
      <c r="D45" s="164">
        <v>2</v>
      </c>
      <c r="E45" s="164">
        <v>3</v>
      </c>
      <c r="F45" s="164">
        <v>4</v>
      </c>
      <c r="G45" s="164">
        <v>5</v>
      </c>
      <c r="H45" s="164"/>
      <c r="I45" s="164"/>
      <c r="J45" s="164"/>
      <c r="K45" s="163"/>
    </row>
    <row r="46" spans="1:11" ht="14.4" x14ac:dyDescent="0.25">
      <c r="A46" s="165"/>
      <c r="B46" s="164"/>
      <c r="C46" s="164" t="s">
        <v>122</v>
      </c>
      <c r="D46" s="164" t="s">
        <v>123</v>
      </c>
      <c r="E46" s="164" t="s">
        <v>124</v>
      </c>
      <c r="F46" s="164" t="s">
        <v>125</v>
      </c>
      <c r="G46" s="164" t="s">
        <v>126</v>
      </c>
      <c r="H46" s="164"/>
      <c r="I46" s="164"/>
      <c r="J46" s="164"/>
      <c r="K46" s="163"/>
    </row>
    <row r="47" spans="1:11" ht="14.4" x14ac:dyDescent="0.25">
      <c r="A47" s="165"/>
      <c r="B47" s="164"/>
      <c r="C47" s="770" t="s">
        <v>127</v>
      </c>
      <c r="D47" s="770"/>
      <c r="E47" s="770"/>
      <c r="F47" s="770"/>
      <c r="G47" s="770"/>
      <c r="H47" s="164"/>
      <c r="I47" s="164"/>
      <c r="J47" s="164"/>
      <c r="K47" s="163"/>
    </row>
    <row r="48" spans="1:11" ht="14.4" x14ac:dyDescent="0.25">
      <c r="A48" s="165"/>
      <c r="B48" s="164"/>
      <c r="C48" s="770"/>
      <c r="D48" s="770"/>
      <c r="E48" s="770"/>
      <c r="F48" s="770"/>
      <c r="G48" s="770"/>
      <c r="H48" s="164"/>
      <c r="I48" s="164"/>
      <c r="J48" s="164"/>
      <c r="K48" s="163"/>
    </row>
    <row r="49" spans="1:11" ht="22.5" customHeight="1" thickBot="1" x14ac:dyDescent="0.35">
      <c r="A49" s="21"/>
      <c r="B49" s="19"/>
      <c r="C49" s="19"/>
      <c r="D49" s="19"/>
      <c r="E49" s="19"/>
      <c r="F49" s="19"/>
      <c r="G49" s="19"/>
      <c r="H49" s="19"/>
      <c r="I49" s="19"/>
      <c r="J49" s="19"/>
      <c r="K49" s="137"/>
    </row>
    <row r="50" spans="1:11" ht="14.4" thickBot="1" x14ac:dyDescent="0.3"/>
    <row r="51" spans="1:11" ht="36.75" customHeight="1" thickBot="1" x14ac:dyDescent="0.3">
      <c r="A51" s="144" t="s">
        <v>111</v>
      </c>
      <c r="B51" s="733" t="e">
        <f>DESCRIPCION!A17</f>
        <v>#VALUE!</v>
      </c>
      <c r="C51" s="734"/>
      <c r="D51" s="734"/>
      <c r="E51" s="734"/>
      <c r="F51" s="734"/>
      <c r="G51" s="734"/>
      <c r="H51" s="734"/>
      <c r="I51" s="735"/>
      <c r="J51" s="140" t="s">
        <v>344</v>
      </c>
      <c r="K51" s="138" t="str">
        <f>IF(J57="x","EXTREMA",IF(J59="x","ALTA",IF(J61="x","MODERADA",IF(J63="x","BAJA",""))))</f>
        <v/>
      </c>
    </row>
    <row r="52" spans="1:11" ht="16.2" thickBot="1" x14ac:dyDescent="0.3">
      <c r="A52" s="742" t="s">
        <v>113</v>
      </c>
      <c r="B52" s="743"/>
      <c r="C52" s="743"/>
      <c r="D52" s="744" t="str">
        <f>PROBABILIDAD!T13</f>
        <v xml:space="preserve"> </v>
      </c>
      <c r="E52" s="745"/>
      <c r="F52" s="742" t="s">
        <v>345</v>
      </c>
      <c r="G52" s="743"/>
      <c r="H52" s="743"/>
      <c r="I52" s="746"/>
      <c r="J52" s="747"/>
      <c r="K52" s="748"/>
    </row>
    <row r="53" spans="1:11" ht="14.4" x14ac:dyDescent="0.25">
      <c r="A53" s="165"/>
      <c r="B53" s="164"/>
      <c r="C53" s="164"/>
      <c r="D53" s="164"/>
      <c r="E53" s="164"/>
      <c r="F53" s="164"/>
      <c r="G53" s="164"/>
      <c r="H53" s="164"/>
      <c r="I53" s="164"/>
      <c r="J53" s="166"/>
      <c r="K53" s="167"/>
    </row>
    <row r="54" spans="1:11" ht="15" thickBot="1" x14ac:dyDescent="0.3">
      <c r="A54" s="165"/>
      <c r="B54" s="163"/>
      <c r="C54" s="164"/>
      <c r="D54" s="164"/>
      <c r="E54" s="164"/>
      <c r="F54" s="164"/>
      <c r="G54" s="164"/>
      <c r="H54" s="164"/>
      <c r="I54" s="164"/>
      <c r="J54" s="166"/>
      <c r="K54" s="167"/>
    </row>
    <row r="55" spans="1:11" ht="26.25" customHeight="1" thickBot="1" x14ac:dyDescent="0.3">
      <c r="A55" s="773" t="s">
        <v>113</v>
      </c>
      <c r="B55" s="163">
        <v>5</v>
      </c>
      <c r="C55" s="774"/>
      <c r="D55" s="775"/>
      <c r="E55" s="769"/>
      <c r="F55" s="769"/>
      <c r="G55" s="769"/>
      <c r="H55" s="164"/>
      <c r="I55" s="164"/>
      <c r="J55" s="771" t="s">
        <v>112</v>
      </c>
      <c r="K55" s="772"/>
    </row>
    <row r="56" spans="1:11" ht="18.75" customHeight="1" thickBot="1" x14ac:dyDescent="0.3">
      <c r="A56" s="773"/>
      <c r="B56" s="163" t="s">
        <v>115</v>
      </c>
      <c r="C56" s="774"/>
      <c r="D56" s="775"/>
      <c r="E56" s="769"/>
      <c r="F56" s="769"/>
      <c r="G56" s="769"/>
      <c r="H56" s="164"/>
      <c r="I56" s="164"/>
      <c r="J56" s="168"/>
      <c r="K56" s="20"/>
    </row>
    <row r="57" spans="1:11" ht="30.75" customHeight="1" thickBot="1" x14ac:dyDescent="0.3">
      <c r="A57" s="773"/>
      <c r="B57" s="163">
        <v>4</v>
      </c>
      <c r="C57" s="776"/>
      <c r="D57" s="775"/>
      <c r="E57" s="775"/>
      <c r="F57" s="777"/>
      <c r="G57" s="769"/>
      <c r="H57" s="164"/>
      <c r="I57" s="164"/>
      <c r="J57" s="178" t="str">
        <f xml:space="preserve"> IF(OR(E55="X",F55="X",G55="x",F57="x",G57="X",F59="X",G59="X",G61="X" ),"x","")</f>
        <v/>
      </c>
      <c r="K57" s="20" t="s">
        <v>114</v>
      </c>
    </row>
    <row r="58" spans="1:11" ht="29.4" thickBot="1" x14ac:dyDescent="0.3">
      <c r="A58" s="773"/>
      <c r="B58" s="163" t="s">
        <v>117</v>
      </c>
      <c r="C58" s="776"/>
      <c r="D58" s="775"/>
      <c r="E58" s="775"/>
      <c r="F58" s="778"/>
      <c r="G58" s="769"/>
      <c r="H58" s="164"/>
      <c r="I58" s="164"/>
      <c r="J58" s="179"/>
      <c r="K58" s="20"/>
    </row>
    <row r="59" spans="1:11" ht="26.25" customHeight="1" thickBot="1" x14ac:dyDescent="0.3">
      <c r="A59" s="773"/>
      <c r="B59" s="163">
        <v>3</v>
      </c>
      <c r="C59" s="779"/>
      <c r="D59" s="766"/>
      <c r="E59" s="780"/>
      <c r="F59" s="777"/>
      <c r="G59" s="769"/>
      <c r="H59" s="164"/>
      <c r="I59" s="164"/>
      <c r="J59" s="180" t="str">
        <f xml:space="preserve"> IF(OR(C55="X",D55="X",D57="x",E57="x",E59="X",F61="X",F63="X",G63="X" ),"x","")</f>
        <v/>
      </c>
      <c r="K59" s="20" t="s">
        <v>116</v>
      </c>
    </row>
    <row r="60" spans="1:11" ht="29.4" thickBot="1" x14ac:dyDescent="0.3">
      <c r="A60" s="773"/>
      <c r="B60" s="163" t="s">
        <v>119</v>
      </c>
      <c r="C60" s="779"/>
      <c r="D60" s="766"/>
      <c r="E60" s="775"/>
      <c r="F60" s="778"/>
      <c r="G60" s="769"/>
      <c r="H60" s="164"/>
      <c r="I60" s="164"/>
      <c r="J60" s="181"/>
      <c r="K60" s="20"/>
    </row>
    <row r="61" spans="1:11" ht="30" customHeight="1" thickBot="1" x14ac:dyDescent="0.3">
      <c r="A61" s="773"/>
      <c r="B61" s="163">
        <v>2</v>
      </c>
      <c r="C61" s="779"/>
      <c r="D61" s="782"/>
      <c r="E61" s="765"/>
      <c r="F61" s="767"/>
      <c r="G61" s="769"/>
      <c r="H61" s="164"/>
      <c r="I61" s="164"/>
      <c r="J61" s="182" t="str">
        <f xml:space="preserve"> IF(OR(C57="X",D59="X",E61="x",E63="x" ),"x","")</f>
        <v/>
      </c>
      <c r="K61" s="20" t="s">
        <v>118</v>
      </c>
    </row>
    <row r="62" spans="1:11" ht="29.4" thickBot="1" x14ac:dyDescent="0.3">
      <c r="A62" s="773"/>
      <c r="B62" s="163" t="s">
        <v>241</v>
      </c>
      <c r="C62" s="779"/>
      <c r="D62" s="782"/>
      <c r="E62" s="766"/>
      <c r="F62" s="768"/>
      <c r="G62" s="769"/>
      <c r="H62" s="164"/>
      <c r="I62" s="164"/>
      <c r="J62" s="181"/>
      <c r="K62" s="20"/>
    </row>
    <row r="63" spans="1:11" ht="30.75" customHeight="1" thickBot="1" x14ac:dyDescent="0.3">
      <c r="A63" s="773"/>
      <c r="B63" s="163">
        <v>1</v>
      </c>
      <c r="C63" s="779"/>
      <c r="D63" s="782"/>
      <c r="E63" s="766"/>
      <c r="F63" s="775"/>
      <c r="G63" s="775"/>
      <c r="H63" s="164"/>
      <c r="I63" s="164"/>
      <c r="J63" s="183" t="str">
        <f xml:space="preserve"> IF(OR(C59="X",C61="X",D61="x",C63="x",D63="x" ),"x","")</f>
        <v/>
      </c>
      <c r="K63" s="20" t="s">
        <v>120</v>
      </c>
    </row>
    <row r="64" spans="1:11" ht="20.25" customHeight="1" thickBot="1" x14ac:dyDescent="0.3">
      <c r="A64" s="773"/>
      <c r="B64" s="163" t="s">
        <v>121</v>
      </c>
      <c r="C64" s="781"/>
      <c r="D64" s="783"/>
      <c r="E64" s="784"/>
      <c r="F64" s="785"/>
      <c r="G64" s="785"/>
      <c r="H64" s="169"/>
      <c r="I64" s="164"/>
      <c r="J64" s="164"/>
      <c r="K64" s="163"/>
    </row>
    <row r="65" spans="1:11" ht="14.4" x14ac:dyDescent="0.25">
      <c r="A65" s="165"/>
      <c r="B65" s="164"/>
      <c r="C65" s="164">
        <v>1</v>
      </c>
      <c r="D65" s="164">
        <v>2</v>
      </c>
      <c r="E65" s="164">
        <v>3</v>
      </c>
      <c r="F65" s="164">
        <v>4</v>
      </c>
      <c r="G65" s="164">
        <v>5</v>
      </c>
      <c r="H65" s="164"/>
      <c r="I65" s="164"/>
      <c r="J65" s="164"/>
      <c r="K65" s="163"/>
    </row>
    <row r="66" spans="1:11" ht="14.4" x14ac:dyDescent="0.25">
      <c r="A66" s="165"/>
      <c r="B66" s="164"/>
      <c r="C66" s="164" t="s">
        <v>122</v>
      </c>
      <c r="D66" s="164" t="s">
        <v>123</v>
      </c>
      <c r="E66" s="164" t="s">
        <v>124</v>
      </c>
      <c r="F66" s="164" t="s">
        <v>125</v>
      </c>
      <c r="G66" s="164" t="s">
        <v>126</v>
      </c>
      <c r="H66" s="164"/>
      <c r="I66" s="164"/>
      <c r="J66" s="164"/>
      <c r="K66" s="163"/>
    </row>
    <row r="67" spans="1:11" ht="15" customHeight="1" x14ac:dyDescent="0.25">
      <c r="A67" s="165"/>
      <c r="B67" s="164"/>
      <c r="C67" s="770" t="s">
        <v>127</v>
      </c>
      <c r="D67" s="770"/>
      <c r="E67" s="770"/>
      <c r="F67" s="770"/>
      <c r="G67" s="770"/>
      <c r="H67" s="164"/>
      <c r="I67" s="164"/>
      <c r="J67" s="164"/>
      <c r="K67" s="163"/>
    </row>
    <row r="68" spans="1:11" ht="15" customHeight="1" x14ac:dyDescent="0.25">
      <c r="A68" s="165"/>
      <c r="B68" s="164"/>
      <c r="C68" s="770"/>
      <c r="D68" s="770"/>
      <c r="E68" s="770"/>
      <c r="F68" s="770"/>
      <c r="G68" s="770"/>
      <c r="H68" s="164"/>
      <c r="I68" s="164"/>
      <c r="J68" s="164"/>
      <c r="K68" s="163"/>
    </row>
    <row r="69" spans="1:11" ht="45.75" customHeight="1" thickBot="1" x14ac:dyDescent="0.3">
      <c r="A69" s="175"/>
      <c r="B69" s="176"/>
      <c r="C69" s="176"/>
      <c r="D69" s="176"/>
      <c r="E69" s="176"/>
      <c r="F69" s="176"/>
      <c r="G69" s="176"/>
      <c r="H69" s="176"/>
      <c r="I69" s="176"/>
      <c r="J69" s="176"/>
      <c r="K69" s="177"/>
    </row>
    <row r="70" spans="1:11" ht="14.4" thickBot="1" x14ac:dyDescent="0.3"/>
    <row r="71" spans="1:11" ht="30.75" customHeight="1" thickBot="1" x14ac:dyDescent="0.3">
      <c r="A71" s="94" t="s">
        <v>111</v>
      </c>
      <c r="B71" s="801" t="str">
        <f>DESCRIPCION!A20</f>
        <v>d</v>
      </c>
      <c r="C71" s="734"/>
      <c r="D71" s="734"/>
      <c r="E71" s="734"/>
      <c r="F71" s="734"/>
      <c r="G71" s="734"/>
      <c r="H71" s="734"/>
      <c r="I71" s="735"/>
      <c r="J71" s="140" t="s">
        <v>344</v>
      </c>
      <c r="K71" s="138" t="str">
        <f>IF(J77="x","EXTREMA",IF(J79="x","ALTA",IF(J81="x","MODERADA",IF(J83="x","BAJA",""))))</f>
        <v/>
      </c>
    </row>
    <row r="72" spans="1:11" ht="16.2" thickBot="1" x14ac:dyDescent="0.3">
      <c r="A72" s="742" t="s">
        <v>113</v>
      </c>
      <c r="B72" s="743"/>
      <c r="C72" s="743"/>
      <c r="D72" s="744" t="str">
        <f>PROBABILIDAD!T14</f>
        <v xml:space="preserve"> </v>
      </c>
      <c r="E72" s="745"/>
      <c r="F72" s="742" t="s">
        <v>345</v>
      </c>
      <c r="G72" s="743"/>
      <c r="H72" s="743"/>
      <c r="I72" s="746"/>
      <c r="J72" s="747"/>
      <c r="K72" s="748"/>
    </row>
    <row r="73" spans="1:11" ht="21.75" customHeight="1" x14ac:dyDescent="0.25">
      <c r="A73" s="170"/>
      <c r="B73" s="151"/>
      <c r="C73" s="151"/>
      <c r="D73" s="151"/>
      <c r="E73" s="151"/>
      <c r="F73" s="151"/>
      <c r="G73" s="151"/>
      <c r="H73" s="151"/>
      <c r="I73" s="151"/>
      <c r="J73" s="166"/>
      <c r="K73" s="167"/>
    </row>
    <row r="74" spans="1:11" ht="18.75" customHeight="1" x14ac:dyDescent="0.25">
      <c r="A74" s="170"/>
      <c r="B74" s="151"/>
      <c r="C74" s="171"/>
      <c r="D74" s="151"/>
      <c r="E74" s="151"/>
      <c r="F74" s="151"/>
      <c r="G74" s="151"/>
      <c r="H74" s="151"/>
      <c r="I74" s="151"/>
      <c r="J74" s="166"/>
      <c r="K74" s="167"/>
    </row>
    <row r="75" spans="1:11" ht="42.75" customHeight="1" x14ac:dyDescent="0.25">
      <c r="A75" s="728" t="s">
        <v>113</v>
      </c>
      <c r="B75" s="151">
        <v>5</v>
      </c>
      <c r="C75" s="729"/>
      <c r="D75" s="708"/>
      <c r="E75" s="709"/>
      <c r="F75" s="709"/>
      <c r="G75" s="709"/>
      <c r="H75" s="151"/>
      <c r="I75" s="151"/>
      <c r="J75" s="723" t="s">
        <v>112</v>
      </c>
      <c r="K75" s="724"/>
    </row>
    <row r="76" spans="1:11" x14ac:dyDescent="0.25">
      <c r="A76" s="728"/>
      <c r="B76" s="151" t="s">
        <v>115</v>
      </c>
      <c r="C76" s="730"/>
      <c r="D76" s="708"/>
      <c r="E76" s="709"/>
      <c r="F76" s="709"/>
      <c r="G76" s="709"/>
      <c r="H76" s="151"/>
      <c r="I76" s="151"/>
      <c r="J76" s="153"/>
      <c r="K76" s="154"/>
    </row>
    <row r="77" spans="1:11" ht="29.25" customHeight="1" x14ac:dyDescent="0.25">
      <c r="A77" s="728"/>
      <c r="B77" s="151">
        <v>4</v>
      </c>
      <c r="C77" s="731"/>
      <c r="D77" s="708"/>
      <c r="E77" s="708"/>
      <c r="F77" s="721"/>
      <c r="G77" s="709"/>
      <c r="H77" s="151"/>
      <c r="I77" s="151"/>
      <c r="J77" s="157" t="str">
        <f xml:space="preserve"> IF(OR(E75="X",F75="X",G75="x",F77="x",G77="X",F79="X",G79="X",G81="X" ),"x","")</f>
        <v/>
      </c>
      <c r="K77" s="154" t="s">
        <v>114</v>
      </c>
    </row>
    <row r="78" spans="1:11" ht="28.2" x14ac:dyDescent="0.25">
      <c r="A78" s="728"/>
      <c r="B78" s="151" t="s">
        <v>117</v>
      </c>
      <c r="C78" s="732"/>
      <c r="D78" s="708"/>
      <c r="E78" s="708"/>
      <c r="F78" s="721"/>
      <c r="G78" s="709"/>
      <c r="H78" s="151"/>
      <c r="I78" s="151"/>
      <c r="J78" s="158"/>
      <c r="K78" s="154"/>
    </row>
    <row r="79" spans="1:11" ht="29.25" customHeight="1" x14ac:dyDescent="0.25">
      <c r="A79" s="728"/>
      <c r="B79" s="151">
        <v>3</v>
      </c>
      <c r="C79" s="711"/>
      <c r="D79" s="706"/>
      <c r="E79" s="707"/>
      <c r="F79" s="721"/>
      <c r="G79" s="709"/>
      <c r="H79" s="151"/>
      <c r="I79" s="151"/>
      <c r="J79" s="159" t="str">
        <f xml:space="preserve"> IF(OR(C75="X",D75="X",D77="x",E77="x",E79="X",F81="X",F83="X",G83="X" ),"x","")</f>
        <v/>
      </c>
      <c r="K79" s="154" t="s">
        <v>116</v>
      </c>
    </row>
    <row r="80" spans="1:11" ht="28.2" x14ac:dyDescent="0.25">
      <c r="A80" s="728"/>
      <c r="B80" s="151" t="s">
        <v>119</v>
      </c>
      <c r="C80" s="722"/>
      <c r="D80" s="706"/>
      <c r="E80" s="708"/>
      <c r="F80" s="721"/>
      <c r="G80" s="709"/>
      <c r="H80" s="151"/>
      <c r="I80" s="151"/>
      <c r="J80" s="160"/>
      <c r="K80" s="154"/>
    </row>
    <row r="81" spans="1:11" ht="29.25" customHeight="1" x14ac:dyDescent="0.25">
      <c r="A81" s="728"/>
      <c r="B81" s="151">
        <v>2</v>
      </c>
      <c r="C81" s="711"/>
      <c r="D81" s="704"/>
      <c r="E81" s="705"/>
      <c r="F81" s="707"/>
      <c r="G81" s="709"/>
      <c r="H81" s="151"/>
      <c r="I81" s="151"/>
      <c r="J81" s="161" t="str">
        <f xml:space="preserve"> IF(OR(C77="X",D79="X",E81="x",E83="x" ),"x","")</f>
        <v/>
      </c>
      <c r="K81" s="154" t="s">
        <v>118</v>
      </c>
    </row>
    <row r="82" spans="1:11" ht="28.2" x14ac:dyDescent="0.25">
      <c r="A82" s="728"/>
      <c r="B82" s="151" t="s">
        <v>241</v>
      </c>
      <c r="C82" s="722"/>
      <c r="D82" s="704"/>
      <c r="E82" s="706"/>
      <c r="F82" s="708"/>
      <c r="G82" s="709"/>
      <c r="H82" s="151"/>
      <c r="I82" s="151"/>
      <c r="J82" s="160"/>
      <c r="K82" s="154"/>
    </row>
    <row r="83" spans="1:11" ht="28.5" customHeight="1" x14ac:dyDescent="0.25">
      <c r="A83" s="728"/>
      <c r="B83" s="151">
        <v>1</v>
      </c>
      <c r="C83" s="711"/>
      <c r="D83" s="713"/>
      <c r="E83" s="715"/>
      <c r="F83" s="717"/>
      <c r="G83" s="719"/>
      <c r="H83" s="151"/>
      <c r="I83" s="151"/>
      <c r="J83" s="162" t="str">
        <f xml:space="preserve"> IF(OR(C79="X",C81="X",D81="x",D83="x",C83="x" ),"x","")</f>
        <v/>
      </c>
      <c r="K83" s="154" t="s">
        <v>120</v>
      </c>
    </row>
    <row r="84" spans="1:11" ht="19.5" customHeight="1" x14ac:dyDescent="0.25">
      <c r="A84" s="728"/>
      <c r="B84" s="151" t="s">
        <v>121</v>
      </c>
      <c r="C84" s="712"/>
      <c r="D84" s="714"/>
      <c r="E84" s="716"/>
      <c r="F84" s="718"/>
      <c r="G84" s="720"/>
      <c r="H84" s="151"/>
      <c r="I84" s="151"/>
      <c r="J84" s="151"/>
      <c r="K84" s="152"/>
    </row>
    <row r="85" spans="1:11" x14ac:dyDescent="0.25">
      <c r="A85" s="170"/>
      <c r="B85" s="151"/>
      <c r="C85" s="151">
        <v>1</v>
      </c>
      <c r="D85" s="151">
        <v>2</v>
      </c>
      <c r="E85" s="151">
        <v>3</v>
      </c>
      <c r="F85" s="151">
        <v>4</v>
      </c>
      <c r="G85" s="151">
        <v>5</v>
      </c>
      <c r="H85" s="151"/>
      <c r="I85" s="151"/>
      <c r="J85" s="151"/>
      <c r="K85" s="152"/>
    </row>
    <row r="86" spans="1:11" x14ac:dyDescent="0.25">
      <c r="A86" s="170"/>
      <c r="B86" s="151"/>
      <c r="C86" s="151" t="s">
        <v>122</v>
      </c>
      <c r="D86" s="151" t="s">
        <v>123</v>
      </c>
      <c r="E86" s="151" t="s">
        <v>124</v>
      </c>
      <c r="F86" s="151" t="s">
        <v>125</v>
      </c>
      <c r="G86" s="151" t="s">
        <v>126</v>
      </c>
      <c r="H86" s="151"/>
      <c r="I86" s="151"/>
      <c r="J86" s="151"/>
      <c r="K86" s="152"/>
    </row>
    <row r="87" spans="1:11" x14ac:dyDescent="0.25">
      <c r="A87" s="170"/>
      <c r="B87" s="151"/>
      <c r="C87" s="710" t="s">
        <v>127</v>
      </c>
      <c r="D87" s="710"/>
      <c r="E87" s="710"/>
      <c r="F87" s="710"/>
      <c r="G87" s="710"/>
      <c r="H87" s="151"/>
      <c r="I87" s="151"/>
      <c r="J87" s="151"/>
      <c r="K87" s="152"/>
    </row>
    <row r="88" spans="1:11" x14ac:dyDescent="0.25">
      <c r="A88" s="170"/>
      <c r="B88" s="151"/>
      <c r="C88" s="710"/>
      <c r="D88" s="710"/>
      <c r="E88" s="710"/>
      <c r="F88" s="710"/>
      <c r="G88" s="710"/>
      <c r="H88" s="151"/>
      <c r="I88" s="151"/>
      <c r="J88" s="151"/>
      <c r="K88" s="152"/>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39" t="s">
        <v>111</v>
      </c>
      <c r="B91" s="733" t="str">
        <f>DESCRIPCION!A23</f>
        <v>e</v>
      </c>
      <c r="C91" s="734"/>
      <c r="D91" s="734"/>
      <c r="E91" s="734"/>
      <c r="F91" s="734"/>
      <c r="G91" s="734"/>
      <c r="H91" s="734"/>
      <c r="I91" s="735"/>
      <c r="J91" s="140" t="s">
        <v>344</v>
      </c>
      <c r="K91" s="138" t="str">
        <f>IF(J97="x","EXTREMA",IF(J99="x","ALTA",IF(J101="x","MODERADA",IF(J103="x","BAJA",""))))</f>
        <v/>
      </c>
    </row>
    <row r="92" spans="1:11" ht="16.2" thickBot="1" x14ac:dyDescent="0.3">
      <c r="A92" s="742" t="s">
        <v>113</v>
      </c>
      <c r="B92" s="743"/>
      <c r="C92" s="743"/>
      <c r="D92" s="744" t="str">
        <f>PROBABILIDAD!T15</f>
        <v xml:space="preserve"> </v>
      </c>
      <c r="E92" s="745"/>
      <c r="F92" s="742" t="s">
        <v>345</v>
      </c>
      <c r="G92" s="743"/>
      <c r="H92" s="743"/>
      <c r="I92" s="746"/>
      <c r="J92" s="747"/>
      <c r="K92" s="748"/>
    </row>
    <row r="93" spans="1:11" x14ac:dyDescent="0.25">
      <c r="A93" s="80"/>
      <c r="B93" s="84"/>
      <c r="C93" s="84"/>
      <c r="D93" s="84"/>
      <c r="E93" s="84"/>
      <c r="F93" s="84"/>
      <c r="G93" s="84"/>
      <c r="H93" s="84"/>
      <c r="I93" s="84"/>
      <c r="K93" s="73"/>
    </row>
    <row r="94" spans="1:11" x14ac:dyDescent="0.25">
      <c r="A94" s="170"/>
      <c r="B94" s="151"/>
      <c r="C94" s="171"/>
      <c r="D94" s="151"/>
      <c r="E94" s="151"/>
      <c r="F94" s="151"/>
      <c r="G94" s="151"/>
      <c r="H94" s="151"/>
      <c r="I94" s="151"/>
      <c r="J94" s="166"/>
      <c r="K94" s="167"/>
    </row>
    <row r="95" spans="1:11" ht="56.25" customHeight="1" x14ac:dyDescent="0.25">
      <c r="A95" s="728" t="s">
        <v>113</v>
      </c>
      <c r="B95" s="151">
        <v>5</v>
      </c>
      <c r="C95" s="729"/>
      <c r="D95" s="708"/>
      <c r="E95" s="709"/>
      <c r="F95" s="709"/>
      <c r="G95" s="709"/>
      <c r="H95" s="151"/>
      <c r="I95" s="151"/>
      <c r="J95" s="723" t="s">
        <v>112</v>
      </c>
      <c r="K95" s="724"/>
    </row>
    <row r="96" spans="1:11" ht="5.25" customHeight="1" x14ac:dyDescent="0.25">
      <c r="A96" s="728"/>
      <c r="B96" s="151" t="s">
        <v>115</v>
      </c>
      <c r="C96" s="730"/>
      <c r="D96" s="708"/>
      <c r="E96" s="709"/>
      <c r="F96" s="709"/>
      <c r="G96" s="709"/>
      <c r="H96" s="151"/>
      <c r="I96" s="151"/>
      <c r="J96" s="153"/>
      <c r="K96" s="154"/>
    </row>
    <row r="97" spans="1:11" ht="27.75" customHeight="1" x14ac:dyDescent="0.25">
      <c r="A97" s="728"/>
      <c r="B97" s="151">
        <v>4</v>
      </c>
      <c r="C97" s="731"/>
      <c r="D97" s="708"/>
      <c r="E97" s="708"/>
      <c r="F97" s="721"/>
      <c r="G97" s="709"/>
      <c r="H97" s="151"/>
      <c r="I97" s="151"/>
      <c r="J97" s="157" t="str">
        <f xml:space="preserve"> IF(OR(E95="X",F95="X",G95="x",F97="x",G97="X",F99="X",G99="X",G101="X" ),"x","")</f>
        <v/>
      </c>
      <c r="K97" s="154" t="s">
        <v>114</v>
      </c>
    </row>
    <row r="98" spans="1:11" ht="28.2" x14ac:dyDescent="0.25">
      <c r="A98" s="728"/>
      <c r="B98" s="151" t="s">
        <v>117</v>
      </c>
      <c r="C98" s="732"/>
      <c r="D98" s="708"/>
      <c r="E98" s="708"/>
      <c r="F98" s="721"/>
      <c r="G98" s="709"/>
      <c r="H98" s="151"/>
      <c r="I98" s="151"/>
      <c r="J98" s="158"/>
      <c r="K98" s="154"/>
    </row>
    <row r="99" spans="1:11" ht="27" customHeight="1" x14ac:dyDescent="0.25">
      <c r="A99" s="728"/>
      <c r="B99" s="151">
        <v>3</v>
      </c>
      <c r="C99" s="711"/>
      <c r="D99" s="706"/>
      <c r="E99" s="707"/>
      <c r="F99" s="721"/>
      <c r="G99" s="709"/>
      <c r="H99" s="151"/>
      <c r="I99" s="151"/>
      <c r="J99" s="159" t="str">
        <f xml:space="preserve"> IF(OR(C95="X",D95="X",D97="x",E97="x",E99="X",F101="X",F103="X",G103="X" ),"x","")</f>
        <v/>
      </c>
      <c r="K99" s="154" t="s">
        <v>116</v>
      </c>
    </row>
    <row r="100" spans="1:11" ht="28.2" x14ac:dyDescent="0.25">
      <c r="A100" s="728"/>
      <c r="B100" s="151" t="s">
        <v>119</v>
      </c>
      <c r="C100" s="722"/>
      <c r="D100" s="706"/>
      <c r="E100" s="708"/>
      <c r="F100" s="721"/>
      <c r="G100" s="709"/>
      <c r="H100" s="151"/>
      <c r="I100" s="151"/>
      <c r="J100" s="160"/>
      <c r="K100" s="154"/>
    </row>
    <row r="101" spans="1:11" ht="25.5" customHeight="1" x14ac:dyDescent="0.25">
      <c r="A101" s="728"/>
      <c r="B101" s="151">
        <v>2</v>
      </c>
      <c r="C101" s="711"/>
      <c r="D101" s="704"/>
      <c r="E101" s="705"/>
      <c r="F101" s="707"/>
      <c r="G101" s="709"/>
      <c r="H101" s="151"/>
      <c r="I101" s="151"/>
      <c r="J101" s="161" t="str">
        <f xml:space="preserve"> IF(OR(C97="X",D99="X",E103="x",E101="x" ),"x","")</f>
        <v/>
      </c>
      <c r="K101" s="154" t="s">
        <v>118</v>
      </c>
    </row>
    <row r="102" spans="1:11" ht="28.2" x14ac:dyDescent="0.25">
      <c r="A102" s="728"/>
      <c r="B102" s="151" t="s">
        <v>241</v>
      </c>
      <c r="C102" s="722"/>
      <c r="D102" s="704"/>
      <c r="E102" s="706"/>
      <c r="F102" s="708"/>
      <c r="G102" s="709"/>
      <c r="H102" s="151"/>
      <c r="I102" s="151"/>
      <c r="J102" s="160"/>
      <c r="K102" s="154"/>
    </row>
    <row r="103" spans="1:11" ht="29.25" customHeight="1" x14ac:dyDescent="0.25">
      <c r="A103" s="728"/>
      <c r="B103" s="151">
        <v>1</v>
      </c>
      <c r="C103" s="711"/>
      <c r="D103" s="713"/>
      <c r="E103" s="715"/>
      <c r="F103" s="717"/>
      <c r="G103" s="719"/>
      <c r="H103" s="151"/>
      <c r="I103" s="151"/>
      <c r="J103" s="162" t="str">
        <f xml:space="preserve"> IF(OR(C99="X",C101="X",C103="x",D101="x",D103="x" ),"x","")</f>
        <v/>
      </c>
      <c r="K103" s="154" t="s">
        <v>120</v>
      </c>
    </row>
    <row r="104" spans="1:11" ht="13.5" customHeight="1" x14ac:dyDescent="0.25">
      <c r="A104" s="728"/>
      <c r="B104" s="151" t="s">
        <v>121</v>
      </c>
      <c r="C104" s="712"/>
      <c r="D104" s="714"/>
      <c r="E104" s="716"/>
      <c r="F104" s="718"/>
      <c r="G104" s="720"/>
      <c r="H104" s="151"/>
      <c r="I104" s="151"/>
      <c r="J104" s="151"/>
      <c r="K104" s="152"/>
    </row>
    <row r="105" spans="1:11" x14ac:dyDescent="0.25">
      <c r="A105" s="170"/>
      <c r="B105" s="151"/>
      <c r="C105" s="151">
        <v>1</v>
      </c>
      <c r="D105" s="151">
        <v>2</v>
      </c>
      <c r="E105" s="151">
        <v>3</v>
      </c>
      <c r="F105" s="151">
        <v>4</v>
      </c>
      <c r="G105" s="151">
        <v>5</v>
      </c>
      <c r="H105" s="151"/>
      <c r="I105" s="151"/>
      <c r="J105" s="151"/>
      <c r="K105" s="152"/>
    </row>
    <row r="106" spans="1:11" x14ac:dyDescent="0.25">
      <c r="A106" s="170"/>
      <c r="B106" s="151"/>
      <c r="C106" s="151" t="s">
        <v>122</v>
      </c>
      <c r="D106" s="151" t="s">
        <v>123</v>
      </c>
      <c r="E106" s="151" t="s">
        <v>124</v>
      </c>
      <c r="F106" s="151" t="s">
        <v>125</v>
      </c>
      <c r="G106" s="151" t="s">
        <v>126</v>
      </c>
      <c r="H106" s="151"/>
      <c r="I106" s="151"/>
      <c r="J106" s="151"/>
      <c r="K106" s="152"/>
    </row>
    <row r="107" spans="1:11" x14ac:dyDescent="0.25">
      <c r="A107" s="170"/>
      <c r="B107" s="151"/>
      <c r="C107" s="710" t="s">
        <v>127</v>
      </c>
      <c r="D107" s="710"/>
      <c r="E107" s="710"/>
      <c r="F107" s="710"/>
      <c r="G107" s="710"/>
      <c r="H107" s="151"/>
      <c r="I107" s="151"/>
      <c r="J107" s="151"/>
      <c r="K107" s="152"/>
    </row>
    <row r="108" spans="1:11" x14ac:dyDescent="0.25">
      <c r="A108" s="170"/>
      <c r="B108" s="151"/>
      <c r="C108" s="710"/>
      <c r="D108" s="710"/>
      <c r="E108" s="710"/>
      <c r="F108" s="710"/>
      <c r="G108" s="710"/>
      <c r="H108" s="151"/>
      <c r="I108" s="151"/>
      <c r="J108" s="151"/>
      <c r="K108" s="152"/>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39" t="s">
        <v>111</v>
      </c>
      <c r="B111" s="733" t="str">
        <f>DESCRIPCION!A26</f>
        <v>f</v>
      </c>
      <c r="C111" s="734"/>
      <c r="D111" s="734"/>
      <c r="E111" s="734"/>
      <c r="F111" s="734"/>
      <c r="G111" s="734"/>
      <c r="H111" s="734"/>
      <c r="I111" s="735"/>
      <c r="J111" s="140" t="s">
        <v>344</v>
      </c>
      <c r="K111" s="138" t="str">
        <f>IF(J117="x","EXTREMA",IF(J119="x","ALTA",IF(J121="x","MODERADA",IF(J123="x","BAJA",""))))</f>
        <v/>
      </c>
    </row>
    <row r="112" spans="1:11" ht="16.2" thickBot="1" x14ac:dyDescent="0.3">
      <c r="A112" s="742" t="s">
        <v>113</v>
      </c>
      <c r="B112" s="743"/>
      <c r="C112" s="743"/>
      <c r="D112" s="744" t="str">
        <f>PROBABILIDAD!T16</f>
        <v xml:space="preserve"> </v>
      </c>
      <c r="E112" s="745"/>
      <c r="F112" s="742" t="s">
        <v>345</v>
      </c>
      <c r="G112" s="743"/>
      <c r="H112" s="743"/>
      <c r="I112" s="746"/>
      <c r="J112" s="747"/>
      <c r="K112" s="748"/>
    </row>
    <row r="113" spans="1:11" x14ac:dyDescent="0.25">
      <c r="A113" s="170"/>
      <c r="B113" s="151"/>
      <c r="C113" s="151"/>
      <c r="D113" s="151"/>
      <c r="E113" s="151"/>
      <c r="F113" s="151"/>
      <c r="G113" s="151"/>
      <c r="H113" s="151"/>
      <c r="I113" s="151"/>
      <c r="K113" s="73"/>
    </row>
    <row r="114" spans="1:11" x14ac:dyDescent="0.25">
      <c r="A114" s="170"/>
      <c r="B114" s="151"/>
      <c r="C114" s="171"/>
      <c r="D114" s="151"/>
      <c r="E114" s="151"/>
      <c r="F114" s="151"/>
      <c r="G114" s="151"/>
      <c r="H114" s="151"/>
      <c r="I114" s="151"/>
      <c r="K114" s="73"/>
    </row>
    <row r="115" spans="1:11" ht="32.4" x14ac:dyDescent="0.25">
      <c r="A115" s="728" t="s">
        <v>113</v>
      </c>
      <c r="B115" s="151">
        <v>5</v>
      </c>
      <c r="C115" s="749"/>
      <c r="D115" s="740"/>
      <c r="E115" s="741"/>
      <c r="F115" s="741"/>
      <c r="G115" s="741"/>
      <c r="H115" s="184"/>
      <c r="I115" s="151"/>
      <c r="J115" s="723" t="s">
        <v>112</v>
      </c>
      <c r="K115" s="724"/>
    </row>
    <row r="116" spans="1:11" ht="32.4" x14ac:dyDescent="0.25">
      <c r="A116" s="728"/>
      <c r="B116" s="151" t="s">
        <v>115</v>
      </c>
      <c r="C116" s="750"/>
      <c r="D116" s="740"/>
      <c r="E116" s="741"/>
      <c r="F116" s="741"/>
      <c r="G116" s="741"/>
      <c r="H116" s="184"/>
      <c r="I116" s="151"/>
      <c r="J116" s="153"/>
      <c r="K116" s="154"/>
    </row>
    <row r="117" spans="1:11" ht="32.4" x14ac:dyDescent="0.25">
      <c r="A117" s="728"/>
      <c r="B117" s="151">
        <v>4</v>
      </c>
      <c r="C117" s="751"/>
      <c r="D117" s="740"/>
      <c r="E117" s="740"/>
      <c r="F117" s="753"/>
      <c r="G117" s="741"/>
      <c r="H117" s="184"/>
      <c r="I117" s="151"/>
      <c r="J117" s="157" t="str">
        <f xml:space="preserve"> IF(OR(E115="X",F115="X",G115="x",F117="x",G117="X",F119="X",G119="X",G121="X" ),"x","")</f>
        <v/>
      </c>
      <c r="K117" s="154" t="s">
        <v>114</v>
      </c>
    </row>
    <row r="118" spans="1:11" ht="32.4" x14ac:dyDescent="0.25">
      <c r="A118" s="728"/>
      <c r="B118" s="151" t="s">
        <v>117</v>
      </c>
      <c r="C118" s="752"/>
      <c r="D118" s="740"/>
      <c r="E118" s="740"/>
      <c r="F118" s="753"/>
      <c r="G118" s="741"/>
      <c r="H118" s="184"/>
      <c r="I118" s="151"/>
      <c r="J118" s="158"/>
      <c r="K118" s="154"/>
    </row>
    <row r="119" spans="1:11" ht="32.4" x14ac:dyDescent="0.25">
      <c r="A119" s="728"/>
      <c r="B119" s="151">
        <v>3</v>
      </c>
      <c r="C119" s="754"/>
      <c r="D119" s="738"/>
      <c r="E119" s="739"/>
      <c r="F119" s="753"/>
      <c r="G119" s="741"/>
      <c r="H119" s="184"/>
      <c r="I119" s="151"/>
      <c r="J119" s="159" t="str">
        <f xml:space="preserve"> IF(OR(C115="X",D115="X",D117="x",E117="x",E119="X",F121="X",F123="X",G123="X" ),"x","")</f>
        <v/>
      </c>
      <c r="K119" s="154" t="s">
        <v>116</v>
      </c>
    </row>
    <row r="120" spans="1:11" ht="32.4" x14ac:dyDescent="0.25">
      <c r="A120" s="728"/>
      <c r="B120" s="151" t="s">
        <v>119</v>
      </c>
      <c r="C120" s="755"/>
      <c r="D120" s="738"/>
      <c r="E120" s="740"/>
      <c r="F120" s="753"/>
      <c r="G120" s="741"/>
      <c r="H120" s="184"/>
      <c r="I120" s="151"/>
      <c r="J120" s="160"/>
      <c r="K120" s="154"/>
    </row>
    <row r="121" spans="1:11" ht="32.4" x14ac:dyDescent="0.25">
      <c r="A121" s="728"/>
      <c r="B121" s="151">
        <v>2</v>
      </c>
      <c r="C121" s="754"/>
      <c r="D121" s="736"/>
      <c r="E121" s="737"/>
      <c r="F121" s="739"/>
      <c r="G121" s="741"/>
      <c r="H121" s="184"/>
      <c r="I121" s="151"/>
      <c r="J121" s="161" t="str">
        <f xml:space="preserve"> IF(OR(C117="X",D119="X",E121="x",E123="x" ),"x","")</f>
        <v/>
      </c>
      <c r="K121" s="154" t="s">
        <v>118</v>
      </c>
    </row>
    <row r="122" spans="1:11" ht="32.4" x14ac:dyDescent="0.25">
      <c r="A122" s="728"/>
      <c r="B122" s="151" t="s">
        <v>241</v>
      </c>
      <c r="C122" s="755"/>
      <c r="D122" s="736"/>
      <c r="E122" s="738"/>
      <c r="F122" s="740"/>
      <c r="G122" s="741"/>
      <c r="H122" s="184"/>
      <c r="I122" s="151"/>
      <c r="J122" s="160"/>
      <c r="K122" s="154"/>
    </row>
    <row r="123" spans="1:11" ht="32.4" x14ac:dyDescent="0.25">
      <c r="A123" s="728"/>
      <c r="B123" s="151">
        <v>1</v>
      </c>
      <c r="C123" s="754"/>
      <c r="D123" s="757"/>
      <c r="E123" s="759"/>
      <c r="F123" s="761"/>
      <c r="G123" s="763"/>
      <c r="H123" s="184"/>
      <c r="I123" s="151"/>
      <c r="J123" s="162" t="str">
        <f xml:space="preserve"> IF(OR(C119="X",C121="X",D121="x",C123="x",D123="x" ),"x","")</f>
        <v/>
      </c>
      <c r="K123" s="154" t="s">
        <v>120</v>
      </c>
    </row>
    <row r="124" spans="1:11" ht="32.4" x14ac:dyDescent="0.25">
      <c r="A124" s="728"/>
      <c r="B124" s="151" t="s">
        <v>121</v>
      </c>
      <c r="C124" s="756"/>
      <c r="D124" s="758"/>
      <c r="E124" s="760"/>
      <c r="F124" s="762"/>
      <c r="G124" s="764"/>
      <c r="H124" s="184"/>
      <c r="I124" s="151"/>
      <c r="J124" s="151"/>
      <c r="K124" s="152"/>
    </row>
    <row r="125" spans="1:11" x14ac:dyDescent="0.25">
      <c r="A125" s="170"/>
      <c r="B125" s="151"/>
      <c r="C125" s="151">
        <v>1</v>
      </c>
      <c r="D125" s="151">
        <v>2</v>
      </c>
      <c r="E125" s="151">
        <v>3</v>
      </c>
      <c r="F125" s="151">
        <v>4</v>
      </c>
      <c r="G125" s="151">
        <v>5</v>
      </c>
      <c r="H125" s="151"/>
      <c r="I125" s="151"/>
      <c r="J125" s="151"/>
      <c r="K125" s="152"/>
    </row>
    <row r="126" spans="1:11" x14ac:dyDescent="0.25">
      <c r="A126" s="170"/>
      <c r="B126" s="151"/>
      <c r="C126" s="151" t="s">
        <v>122</v>
      </c>
      <c r="D126" s="151" t="s">
        <v>123</v>
      </c>
      <c r="E126" s="151" t="s">
        <v>124</v>
      </c>
      <c r="F126" s="151" t="s">
        <v>125</v>
      </c>
      <c r="G126" s="151" t="s">
        <v>126</v>
      </c>
      <c r="H126" s="151"/>
      <c r="I126" s="151"/>
      <c r="J126" s="151"/>
      <c r="K126" s="152"/>
    </row>
    <row r="127" spans="1:11" x14ac:dyDescent="0.25">
      <c r="A127" s="170"/>
      <c r="B127" s="151"/>
      <c r="C127" s="710" t="s">
        <v>127</v>
      </c>
      <c r="D127" s="710"/>
      <c r="E127" s="710"/>
      <c r="F127" s="710"/>
      <c r="G127" s="710"/>
      <c r="H127" s="151"/>
      <c r="I127" s="151"/>
      <c r="J127" s="151"/>
      <c r="K127" s="152"/>
    </row>
    <row r="128" spans="1:11" x14ac:dyDescent="0.25">
      <c r="A128" s="170"/>
      <c r="B128" s="151"/>
      <c r="C128" s="710"/>
      <c r="D128" s="710"/>
      <c r="E128" s="710"/>
      <c r="F128" s="710"/>
      <c r="G128" s="710"/>
      <c r="H128" s="151"/>
      <c r="I128" s="151"/>
      <c r="J128" s="151"/>
      <c r="K128" s="152"/>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39" t="s">
        <v>111</v>
      </c>
      <c r="B131" s="733" t="str">
        <f>DESCRIPCION!A29</f>
        <v>g</v>
      </c>
      <c r="C131" s="734"/>
      <c r="D131" s="734"/>
      <c r="E131" s="734"/>
      <c r="F131" s="734"/>
      <c r="G131" s="734"/>
      <c r="H131" s="734"/>
      <c r="I131" s="735"/>
      <c r="J131" s="140" t="s">
        <v>344</v>
      </c>
      <c r="K131" s="138" t="str">
        <f>IF(J137="x","EXTREMA",IF(J139="x","ALTA",IF(J141="x","MODERADA",IF(J143="x","BAJA",""))))</f>
        <v/>
      </c>
    </row>
    <row r="132" spans="1:11" ht="16.2" thickBot="1" x14ac:dyDescent="0.3">
      <c r="A132" s="742" t="s">
        <v>113</v>
      </c>
      <c r="B132" s="743"/>
      <c r="C132" s="743"/>
      <c r="D132" s="744" t="str">
        <f>PROBABILIDAD!T17</f>
        <v xml:space="preserve"> </v>
      </c>
      <c r="E132" s="745"/>
      <c r="F132" s="742" t="s">
        <v>345</v>
      </c>
      <c r="G132" s="743"/>
      <c r="H132" s="743"/>
      <c r="I132" s="746"/>
      <c r="J132" s="747"/>
      <c r="K132" s="748"/>
    </row>
    <row r="133" spans="1:11" x14ac:dyDescent="0.25">
      <c r="A133" s="170"/>
      <c r="B133" s="151"/>
      <c r="C133" s="151"/>
      <c r="D133" s="151"/>
      <c r="E133" s="151"/>
      <c r="F133" s="151"/>
      <c r="G133" s="151"/>
      <c r="H133" s="151"/>
      <c r="I133" s="151"/>
      <c r="J133" s="166"/>
      <c r="K133" s="167"/>
    </row>
    <row r="134" spans="1:11" x14ac:dyDescent="0.25">
      <c r="A134" s="170"/>
      <c r="B134" s="151"/>
      <c r="C134" s="171"/>
      <c r="D134" s="151"/>
      <c r="E134" s="151"/>
      <c r="F134" s="151"/>
      <c r="G134" s="151"/>
      <c r="H134" s="151"/>
      <c r="I134" s="151"/>
      <c r="J134" s="166"/>
      <c r="K134" s="167"/>
    </row>
    <row r="135" spans="1:11" ht="45.75" customHeight="1" x14ac:dyDescent="0.25">
      <c r="A135" s="728" t="s">
        <v>113</v>
      </c>
      <c r="B135" s="151">
        <v>5</v>
      </c>
      <c r="C135" s="729"/>
      <c r="D135" s="708"/>
      <c r="E135" s="709"/>
      <c r="F135" s="709"/>
      <c r="G135" s="709"/>
      <c r="H135" s="151"/>
      <c r="I135" s="151"/>
      <c r="J135" s="723" t="s">
        <v>112</v>
      </c>
      <c r="K135" s="724"/>
    </row>
    <row r="136" spans="1:11" x14ac:dyDescent="0.25">
      <c r="A136" s="728"/>
      <c r="B136" s="151" t="s">
        <v>115</v>
      </c>
      <c r="C136" s="730"/>
      <c r="D136" s="708"/>
      <c r="E136" s="709"/>
      <c r="F136" s="709"/>
      <c r="G136" s="709"/>
      <c r="H136" s="151"/>
      <c r="I136" s="151"/>
      <c r="J136" s="153"/>
      <c r="K136" s="154"/>
    </row>
    <row r="137" spans="1:11" ht="27" customHeight="1" x14ac:dyDescent="0.25">
      <c r="A137" s="728"/>
      <c r="B137" s="151">
        <v>4</v>
      </c>
      <c r="C137" s="731"/>
      <c r="D137" s="708"/>
      <c r="E137" s="708"/>
      <c r="F137" s="721"/>
      <c r="G137" s="709"/>
      <c r="H137" s="151"/>
      <c r="I137" s="151"/>
      <c r="J137" s="157" t="str">
        <f xml:space="preserve"> IF(OR(E135="X",F135="X",G135="x",F137="x",G137="X",F139="X",G139="X",G141="X" ),"x","")</f>
        <v/>
      </c>
      <c r="K137" s="154" t="s">
        <v>114</v>
      </c>
    </row>
    <row r="138" spans="1:11" ht="28.2" x14ac:dyDescent="0.25">
      <c r="A138" s="728"/>
      <c r="B138" s="151" t="s">
        <v>117</v>
      </c>
      <c r="C138" s="732"/>
      <c r="D138" s="708"/>
      <c r="E138" s="708"/>
      <c r="F138" s="721"/>
      <c r="G138" s="709"/>
      <c r="H138" s="151"/>
      <c r="I138" s="151"/>
      <c r="J138" s="158"/>
      <c r="K138" s="154"/>
    </row>
    <row r="139" spans="1:11" ht="32.25" customHeight="1" x14ac:dyDescent="0.25">
      <c r="A139" s="728"/>
      <c r="B139" s="151">
        <v>3</v>
      </c>
      <c r="C139" s="711"/>
      <c r="D139" s="706"/>
      <c r="E139" s="707"/>
      <c r="F139" s="721"/>
      <c r="G139" s="709"/>
      <c r="H139" s="151"/>
      <c r="I139" s="151"/>
      <c r="J139" s="159" t="str">
        <f xml:space="preserve"> IF(OR(C135="X",D135="X",D137="x",E137="x",E139="X",F141="X",F143="X",G143="X" ),"x","")</f>
        <v/>
      </c>
      <c r="K139" s="154" t="s">
        <v>116</v>
      </c>
    </row>
    <row r="140" spans="1:11" ht="28.2" x14ac:dyDescent="0.25">
      <c r="A140" s="728"/>
      <c r="B140" s="151" t="s">
        <v>119</v>
      </c>
      <c r="C140" s="722"/>
      <c r="D140" s="706"/>
      <c r="E140" s="708"/>
      <c r="F140" s="721"/>
      <c r="G140" s="709"/>
      <c r="H140" s="151"/>
      <c r="I140" s="151"/>
      <c r="J140" s="160"/>
      <c r="K140" s="154"/>
    </row>
    <row r="141" spans="1:11" ht="27.75" customHeight="1" x14ac:dyDescent="0.25">
      <c r="A141" s="728"/>
      <c r="B141" s="151">
        <v>2</v>
      </c>
      <c r="C141" s="711"/>
      <c r="D141" s="704"/>
      <c r="E141" s="705"/>
      <c r="F141" s="707"/>
      <c r="G141" s="709"/>
      <c r="H141" s="151"/>
      <c r="I141" s="151"/>
      <c r="J141" s="161" t="str">
        <f xml:space="preserve"> IF(OR(C137="X",D139="X",E141="x",E143="x" ),"x","")</f>
        <v/>
      </c>
      <c r="K141" s="154" t="s">
        <v>118</v>
      </c>
    </row>
    <row r="142" spans="1:11" ht="28.2" x14ac:dyDescent="0.25">
      <c r="A142" s="728"/>
      <c r="B142" s="151" t="s">
        <v>241</v>
      </c>
      <c r="C142" s="722"/>
      <c r="D142" s="704"/>
      <c r="E142" s="706"/>
      <c r="F142" s="708"/>
      <c r="G142" s="709"/>
      <c r="H142" s="151"/>
      <c r="I142" s="151"/>
      <c r="J142" s="160"/>
      <c r="K142" s="154"/>
    </row>
    <row r="143" spans="1:11" ht="30" customHeight="1" x14ac:dyDescent="0.25">
      <c r="A143" s="728"/>
      <c r="B143" s="151">
        <v>1</v>
      </c>
      <c r="C143" s="711"/>
      <c r="D143" s="713"/>
      <c r="E143" s="715"/>
      <c r="F143" s="717"/>
      <c r="G143" s="719"/>
      <c r="H143" s="151"/>
      <c r="I143" s="151"/>
      <c r="J143" s="162" t="str">
        <f xml:space="preserve"> IF(OR(C139="X",C141="X",C143="x",D141="x",D143="x" ),"x","")</f>
        <v/>
      </c>
      <c r="K143" s="154" t="s">
        <v>120</v>
      </c>
    </row>
    <row r="144" spans="1:11" x14ac:dyDescent="0.25">
      <c r="A144" s="728"/>
      <c r="B144" s="151" t="s">
        <v>121</v>
      </c>
      <c r="C144" s="712"/>
      <c r="D144" s="714"/>
      <c r="E144" s="716"/>
      <c r="F144" s="718"/>
      <c r="G144" s="720"/>
      <c r="H144" s="151"/>
      <c r="I144" s="151"/>
      <c r="J144" s="151"/>
      <c r="K144" s="152"/>
    </row>
    <row r="145" spans="1:11" x14ac:dyDescent="0.25">
      <c r="A145" s="170"/>
      <c r="B145" s="151"/>
      <c r="C145" s="151">
        <v>1</v>
      </c>
      <c r="D145" s="151">
        <v>2</v>
      </c>
      <c r="E145" s="151">
        <v>3</v>
      </c>
      <c r="F145" s="151">
        <v>4</v>
      </c>
      <c r="G145" s="151">
        <v>5</v>
      </c>
      <c r="H145" s="151"/>
      <c r="I145" s="151"/>
      <c r="J145" s="151"/>
      <c r="K145" s="152"/>
    </row>
    <row r="146" spans="1:11" x14ac:dyDescent="0.25">
      <c r="A146" s="170"/>
      <c r="B146" s="151"/>
      <c r="C146" s="151" t="s">
        <v>122</v>
      </c>
      <c r="D146" s="151" t="s">
        <v>123</v>
      </c>
      <c r="E146" s="151" t="s">
        <v>124</v>
      </c>
      <c r="F146" s="151" t="s">
        <v>125</v>
      </c>
      <c r="G146" s="151" t="s">
        <v>126</v>
      </c>
      <c r="H146" s="151"/>
      <c r="I146" s="151"/>
      <c r="J146" s="151"/>
      <c r="K146" s="152"/>
    </row>
    <row r="147" spans="1:11" x14ac:dyDescent="0.25">
      <c r="A147" s="170"/>
      <c r="B147" s="151"/>
      <c r="C147" s="710" t="s">
        <v>127</v>
      </c>
      <c r="D147" s="710"/>
      <c r="E147" s="710"/>
      <c r="F147" s="710"/>
      <c r="G147" s="710"/>
      <c r="H147" s="151"/>
      <c r="I147" s="151"/>
      <c r="J147" s="151"/>
      <c r="K147" s="152"/>
    </row>
    <row r="148" spans="1:11" x14ac:dyDescent="0.25">
      <c r="A148" s="170"/>
      <c r="B148" s="151"/>
      <c r="C148" s="710"/>
      <c r="D148" s="710"/>
      <c r="E148" s="710"/>
      <c r="F148" s="710"/>
      <c r="G148" s="710"/>
      <c r="H148" s="151"/>
      <c r="I148" s="151"/>
      <c r="J148" s="151"/>
      <c r="K148" s="152"/>
    </row>
    <row r="149" spans="1:11" ht="14.4" thickBot="1" x14ac:dyDescent="0.3">
      <c r="A149" s="172"/>
      <c r="B149" s="173"/>
      <c r="C149" s="173"/>
      <c r="D149" s="173"/>
      <c r="E149" s="173"/>
      <c r="F149" s="173"/>
      <c r="G149" s="173"/>
      <c r="H149" s="173"/>
      <c r="I149" s="173"/>
      <c r="J149" s="173"/>
      <c r="K149" s="174"/>
    </row>
    <row r="150" spans="1:11" ht="14.4" thickBot="1" x14ac:dyDescent="0.3"/>
    <row r="151" spans="1:11" ht="31.5" customHeight="1" thickBot="1" x14ac:dyDescent="0.3">
      <c r="A151" s="139" t="s">
        <v>111</v>
      </c>
      <c r="B151" s="733" t="str">
        <f>DESCRIPCION!A32</f>
        <v>h</v>
      </c>
      <c r="C151" s="734"/>
      <c r="D151" s="734"/>
      <c r="E151" s="734"/>
      <c r="F151" s="734"/>
      <c r="G151" s="734"/>
      <c r="H151" s="734"/>
      <c r="I151" s="735"/>
      <c r="J151" s="140" t="s">
        <v>344</v>
      </c>
      <c r="K151" s="138" t="str">
        <f>IF(J157="x","EXTREMA",IF(J159="x","ALTA",IF(J161="x","MODERADA",IF(J163="x","BAJA",""))))</f>
        <v/>
      </c>
    </row>
    <row r="152" spans="1:11" ht="16.2" thickBot="1" x14ac:dyDescent="0.3">
      <c r="A152" s="742" t="s">
        <v>113</v>
      </c>
      <c r="B152" s="743"/>
      <c r="C152" s="743"/>
      <c r="D152" s="744" t="str">
        <f>PROBABILIDAD!T18</f>
        <v xml:space="preserve"> </v>
      </c>
      <c r="E152" s="745"/>
      <c r="F152" s="742" t="s">
        <v>345</v>
      </c>
      <c r="G152" s="743"/>
      <c r="H152" s="743"/>
      <c r="I152" s="746"/>
      <c r="J152" s="747"/>
      <c r="K152" s="748"/>
    </row>
    <row r="153" spans="1:11" x14ac:dyDescent="0.25">
      <c r="A153" s="170"/>
      <c r="B153" s="151"/>
      <c r="C153" s="151"/>
      <c r="D153" s="151"/>
      <c r="E153" s="151"/>
      <c r="F153" s="151"/>
      <c r="G153" s="151"/>
      <c r="H153" s="151"/>
      <c r="I153" s="151"/>
      <c r="J153" s="166"/>
      <c r="K153" s="167"/>
    </row>
    <row r="154" spans="1:11" x14ac:dyDescent="0.25">
      <c r="A154" s="170"/>
      <c r="B154" s="151"/>
      <c r="C154" s="171"/>
      <c r="D154" s="151"/>
      <c r="E154" s="151"/>
      <c r="F154" s="151"/>
      <c r="G154" s="151"/>
      <c r="H154" s="151"/>
      <c r="I154" s="151"/>
      <c r="J154" s="166"/>
      <c r="K154" s="167"/>
    </row>
    <row r="155" spans="1:11" ht="36" customHeight="1" x14ac:dyDescent="0.25">
      <c r="A155" s="728" t="s">
        <v>113</v>
      </c>
      <c r="B155" s="151">
        <v>5</v>
      </c>
      <c r="C155" s="729"/>
      <c r="D155" s="708"/>
      <c r="E155" s="709"/>
      <c r="F155" s="709"/>
      <c r="G155" s="709"/>
      <c r="H155" s="151"/>
      <c r="I155" s="151"/>
      <c r="J155" s="723" t="s">
        <v>112</v>
      </c>
      <c r="K155" s="724"/>
    </row>
    <row r="156" spans="1:11" x14ac:dyDescent="0.25">
      <c r="A156" s="728"/>
      <c r="B156" s="151" t="s">
        <v>115</v>
      </c>
      <c r="C156" s="730"/>
      <c r="D156" s="708"/>
      <c r="E156" s="709"/>
      <c r="F156" s="709"/>
      <c r="G156" s="709"/>
      <c r="H156" s="151"/>
      <c r="I156" s="151"/>
      <c r="J156" s="153"/>
      <c r="K156" s="154"/>
    </row>
    <row r="157" spans="1:11" ht="27" customHeight="1" x14ac:dyDescent="0.25">
      <c r="A157" s="728"/>
      <c r="B157" s="151">
        <v>4</v>
      </c>
      <c r="C157" s="731"/>
      <c r="D157" s="708"/>
      <c r="E157" s="708"/>
      <c r="F157" s="721"/>
      <c r="G157" s="709"/>
      <c r="H157" s="151"/>
      <c r="I157" s="151"/>
      <c r="J157" s="157" t="str">
        <f xml:space="preserve"> IF(OR(E155="X",F155="X",G155="x",F157="x",G157="X",F159="X",G159="X",G161="X" ),"x","")</f>
        <v/>
      </c>
      <c r="K157" s="154" t="s">
        <v>114</v>
      </c>
    </row>
    <row r="158" spans="1:11" ht="28.2" x14ac:dyDescent="0.25">
      <c r="A158" s="728"/>
      <c r="B158" s="151" t="s">
        <v>117</v>
      </c>
      <c r="C158" s="732"/>
      <c r="D158" s="708"/>
      <c r="E158" s="708"/>
      <c r="F158" s="721"/>
      <c r="G158" s="709"/>
      <c r="H158" s="151"/>
      <c r="I158" s="151"/>
      <c r="J158" s="158"/>
      <c r="K158" s="154"/>
    </row>
    <row r="159" spans="1:11" ht="27.75" customHeight="1" x14ac:dyDescent="0.25">
      <c r="A159" s="728"/>
      <c r="B159" s="151">
        <v>3</v>
      </c>
      <c r="C159" s="711"/>
      <c r="D159" s="706"/>
      <c r="E159" s="707"/>
      <c r="F159" s="721"/>
      <c r="G159" s="709"/>
      <c r="H159" s="151"/>
      <c r="I159" s="151"/>
      <c r="J159" s="159" t="str">
        <f xml:space="preserve"> IF(OR(C155="X",D155="X",D157="x",E157="x",E159="X",F161="X",F163="X",G163="X" ),"x","")</f>
        <v/>
      </c>
      <c r="K159" s="154" t="s">
        <v>116</v>
      </c>
    </row>
    <row r="160" spans="1:11" ht="28.2" x14ac:dyDescent="0.25">
      <c r="A160" s="728"/>
      <c r="B160" s="151" t="s">
        <v>119</v>
      </c>
      <c r="C160" s="722"/>
      <c r="D160" s="706"/>
      <c r="E160" s="708"/>
      <c r="F160" s="721"/>
      <c r="G160" s="709"/>
      <c r="H160" s="151"/>
      <c r="I160" s="151"/>
      <c r="J160" s="160"/>
      <c r="K160" s="154"/>
    </row>
    <row r="161" spans="1:11" ht="27.75" customHeight="1" x14ac:dyDescent="0.25">
      <c r="A161" s="728"/>
      <c r="B161" s="151">
        <v>2</v>
      </c>
      <c r="C161" s="711"/>
      <c r="D161" s="704"/>
      <c r="E161" s="705"/>
      <c r="F161" s="707"/>
      <c r="G161" s="709"/>
      <c r="H161" s="151"/>
      <c r="I161" s="151"/>
      <c r="J161" s="161" t="str">
        <f xml:space="preserve"> IF(OR(C157="X",D159="X",E161="x",E163="x" ),"x","")</f>
        <v/>
      </c>
      <c r="K161" s="154" t="s">
        <v>118</v>
      </c>
    </row>
    <row r="162" spans="1:11" ht="28.2" x14ac:dyDescent="0.25">
      <c r="A162" s="728"/>
      <c r="B162" s="151" t="s">
        <v>241</v>
      </c>
      <c r="C162" s="722"/>
      <c r="D162" s="704"/>
      <c r="E162" s="706"/>
      <c r="F162" s="708"/>
      <c r="G162" s="709"/>
      <c r="H162" s="151"/>
      <c r="I162" s="151"/>
      <c r="J162" s="160"/>
      <c r="K162" s="154"/>
    </row>
    <row r="163" spans="1:11" ht="28.2" x14ac:dyDescent="0.25">
      <c r="A163" s="728"/>
      <c r="B163" s="151">
        <v>1</v>
      </c>
      <c r="C163" s="711"/>
      <c r="D163" s="713"/>
      <c r="E163" s="715"/>
      <c r="F163" s="717"/>
      <c r="G163" s="719"/>
      <c r="H163" s="151"/>
      <c r="I163" s="151"/>
      <c r="J163" s="162" t="str">
        <f xml:space="preserve"> IF(OR(C159="X",C161="X",C163="x",D161="x",D163="x" ),"x","")</f>
        <v/>
      </c>
      <c r="K163" s="154" t="s">
        <v>120</v>
      </c>
    </row>
    <row r="164" spans="1:11" ht="26.25" customHeight="1" x14ac:dyDescent="0.25">
      <c r="A164" s="728"/>
      <c r="B164" s="151" t="s">
        <v>121</v>
      </c>
      <c r="C164" s="712"/>
      <c r="D164" s="714"/>
      <c r="E164" s="716"/>
      <c r="F164" s="718"/>
      <c r="G164" s="720"/>
      <c r="H164" s="151"/>
      <c r="I164" s="151"/>
      <c r="J164" s="151"/>
      <c r="K164" s="152"/>
    </row>
    <row r="165" spans="1:11" x14ac:dyDescent="0.25">
      <c r="A165" s="170"/>
      <c r="B165" s="151"/>
      <c r="C165" s="151">
        <v>1</v>
      </c>
      <c r="D165" s="151">
        <v>2</v>
      </c>
      <c r="E165" s="151">
        <v>3</v>
      </c>
      <c r="F165" s="151">
        <v>4</v>
      </c>
      <c r="G165" s="151">
        <v>5</v>
      </c>
      <c r="H165" s="151"/>
      <c r="I165" s="151"/>
      <c r="J165" s="151"/>
      <c r="K165" s="152"/>
    </row>
    <row r="166" spans="1:11" x14ac:dyDescent="0.25">
      <c r="A166" s="170"/>
      <c r="B166" s="151"/>
      <c r="C166" s="151" t="s">
        <v>122</v>
      </c>
      <c r="D166" s="151" t="s">
        <v>123</v>
      </c>
      <c r="E166" s="151" t="s">
        <v>124</v>
      </c>
      <c r="F166" s="151" t="s">
        <v>125</v>
      </c>
      <c r="G166" s="151" t="s">
        <v>126</v>
      </c>
      <c r="H166" s="151"/>
      <c r="I166" s="151"/>
      <c r="J166" s="151"/>
      <c r="K166" s="152"/>
    </row>
    <row r="167" spans="1:11" x14ac:dyDescent="0.25">
      <c r="A167" s="170"/>
      <c r="B167" s="151"/>
      <c r="C167" s="710" t="s">
        <v>127</v>
      </c>
      <c r="D167" s="710"/>
      <c r="E167" s="710"/>
      <c r="F167" s="710"/>
      <c r="G167" s="710"/>
      <c r="H167" s="151"/>
      <c r="I167" s="151"/>
      <c r="J167" s="151"/>
      <c r="K167" s="152"/>
    </row>
    <row r="168" spans="1:11" x14ac:dyDescent="0.25">
      <c r="A168" s="170"/>
      <c r="B168" s="151"/>
      <c r="C168" s="710"/>
      <c r="D168" s="710"/>
      <c r="E168" s="710"/>
      <c r="F168" s="710"/>
      <c r="G168" s="710"/>
      <c r="H168" s="151"/>
      <c r="I168" s="151"/>
      <c r="J168" s="151"/>
      <c r="K168" s="152"/>
    </row>
    <row r="169" spans="1:11" ht="14.4" thickBot="1" x14ac:dyDescent="0.3">
      <c r="A169" s="172"/>
      <c r="B169" s="173"/>
      <c r="C169" s="173"/>
      <c r="D169" s="173"/>
      <c r="E169" s="173"/>
      <c r="F169" s="173"/>
      <c r="G169" s="173"/>
      <c r="H169" s="173"/>
      <c r="I169" s="173"/>
      <c r="J169" s="173"/>
      <c r="K169" s="174"/>
    </row>
    <row r="171" spans="1:11" ht="14.4" thickBot="1" x14ac:dyDescent="0.3"/>
    <row r="172" spans="1:11" ht="33.75" customHeight="1" thickBot="1" x14ac:dyDescent="0.3">
      <c r="A172" s="139" t="s">
        <v>111</v>
      </c>
      <c r="B172" s="725" t="str">
        <f>DESCRIPCION!A35</f>
        <v>i</v>
      </c>
      <c r="C172" s="726"/>
      <c r="D172" s="726"/>
      <c r="E172" s="726"/>
      <c r="F172" s="726"/>
      <c r="G172" s="726"/>
      <c r="H172" s="726"/>
      <c r="I172" s="727"/>
      <c r="J172" s="140" t="s">
        <v>344</v>
      </c>
      <c r="K172" s="138" t="str">
        <f>IF(J178="x","EXTREMA",IF(J180="x","ALTA",IF(J182="x","MODERADA",IF(J184="x","BAJA",""))))</f>
        <v/>
      </c>
    </row>
    <row r="173" spans="1:11" ht="16.2" thickBot="1" x14ac:dyDescent="0.3">
      <c r="A173" s="742" t="s">
        <v>113</v>
      </c>
      <c r="B173" s="743"/>
      <c r="C173" s="743"/>
      <c r="D173" s="744" t="str">
        <f>PROBABILIDAD!T19</f>
        <v xml:space="preserve"> </v>
      </c>
      <c r="E173" s="745"/>
      <c r="F173" s="742" t="s">
        <v>345</v>
      </c>
      <c r="G173" s="743"/>
      <c r="H173" s="743"/>
      <c r="I173" s="746"/>
      <c r="J173" s="747"/>
      <c r="K173" s="748"/>
    </row>
    <row r="174" spans="1:11" x14ac:dyDescent="0.25">
      <c r="A174" s="170"/>
      <c r="B174" s="151"/>
      <c r="C174" s="151"/>
      <c r="D174" s="151"/>
      <c r="E174" s="151"/>
      <c r="F174" s="151"/>
      <c r="G174" s="151"/>
      <c r="H174" s="151"/>
      <c r="I174" s="151"/>
      <c r="J174" s="166"/>
      <c r="K174" s="167"/>
    </row>
    <row r="175" spans="1:11" x14ac:dyDescent="0.25">
      <c r="A175" s="170"/>
      <c r="B175" s="151"/>
      <c r="C175" s="171"/>
      <c r="D175" s="151"/>
      <c r="E175" s="151"/>
      <c r="F175" s="151"/>
      <c r="G175" s="151"/>
      <c r="H175" s="151"/>
      <c r="I175" s="151"/>
      <c r="J175" s="166"/>
      <c r="K175" s="167"/>
    </row>
    <row r="176" spans="1:11" ht="31.5" customHeight="1" x14ac:dyDescent="0.25">
      <c r="A176" s="728" t="s">
        <v>113</v>
      </c>
      <c r="B176" s="151">
        <v>5</v>
      </c>
      <c r="C176" s="729"/>
      <c r="D176" s="708"/>
      <c r="E176" s="709"/>
      <c r="F176" s="709"/>
      <c r="G176" s="709"/>
      <c r="H176" s="151"/>
      <c r="I176" s="151"/>
      <c r="J176" s="723" t="s">
        <v>112</v>
      </c>
      <c r="K176" s="724"/>
    </row>
    <row r="177" spans="1:11" x14ac:dyDescent="0.25">
      <c r="A177" s="728"/>
      <c r="B177" s="151" t="s">
        <v>115</v>
      </c>
      <c r="C177" s="730"/>
      <c r="D177" s="708"/>
      <c r="E177" s="709"/>
      <c r="F177" s="709"/>
      <c r="G177" s="709"/>
      <c r="H177" s="151"/>
      <c r="I177" s="151"/>
      <c r="J177" s="153"/>
      <c r="K177" s="154"/>
    </row>
    <row r="178" spans="1:11" ht="27.75" customHeight="1" x14ac:dyDescent="0.25">
      <c r="A178" s="728"/>
      <c r="B178" s="151">
        <v>4</v>
      </c>
      <c r="C178" s="731"/>
      <c r="D178" s="708"/>
      <c r="E178" s="708"/>
      <c r="F178" s="721"/>
      <c r="G178" s="709"/>
      <c r="H178" s="151"/>
      <c r="I178" s="151"/>
      <c r="J178" s="157" t="str">
        <f xml:space="preserve"> IF(OR(E176="X",F176="X",G176="x",F178="x",G178="X",F180="X",G180="X",G182="X" ),"x","")</f>
        <v/>
      </c>
      <c r="K178" s="154" t="s">
        <v>114</v>
      </c>
    </row>
    <row r="179" spans="1:11" ht="28.2" x14ac:dyDescent="0.25">
      <c r="A179" s="728"/>
      <c r="B179" s="151" t="s">
        <v>117</v>
      </c>
      <c r="C179" s="732"/>
      <c r="D179" s="708"/>
      <c r="E179" s="708"/>
      <c r="F179" s="721"/>
      <c r="G179" s="709"/>
      <c r="H179" s="151"/>
      <c r="I179" s="151"/>
      <c r="J179" s="158"/>
      <c r="K179" s="154"/>
    </row>
    <row r="180" spans="1:11" ht="32.25" customHeight="1" x14ac:dyDescent="0.25">
      <c r="A180" s="728"/>
      <c r="B180" s="151">
        <v>3</v>
      </c>
      <c r="C180" s="711"/>
      <c r="D180" s="706"/>
      <c r="E180" s="707"/>
      <c r="F180" s="721"/>
      <c r="G180" s="709"/>
      <c r="H180" s="151"/>
      <c r="I180" s="151"/>
      <c r="J180" s="159" t="str">
        <f xml:space="preserve"> IF(OR(C176="X",D176="X",D178="x",E178="x",E180="X",F182="X",F184="X",G184="X" ),"x","")</f>
        <v/>
      </c>
      <c r="K180" s="154" t="s">
        <v>116</v>
      </c>
    </row>
    <row r="181" spans="1:11" ht="28.2" x14ac:dyDescent="0.25">
      <c r="A181" s="728"/>
      <c r="B181" s="151" t="s">
        <v>119</v>
      </c>
      <c r="C181" s="722"/>
      <c r="D181" s="706"/>
      <c r="E181" s="708"/>
      <c r="F181" s="721"/>
      <c r="G181" s="709"/>
      <c r="H181" s="151"/>
      <c r="I181" s="151"/>
      <c r="J181" s="160"/>
      <c r="K181" s="154"/>
    </row>
    <row r="182" spans="1:11" ht="32.25" customHeight="1" x14ac:dyDescent="0.25">
      <c r="A182" s="728"/>
      <c r="B182" s="151">
        <v>2</v>
      </c>
      <c r="C182" s="711"/>
      <c r="D182" s="704"/>
      <c r="E182" s="705"/>
      <c r="F182" s="707"/>
      <c r="G182" s="709"/>
      <c r="H182" s="151"/>
      <c r="I182" s="151"/>
      <c r="J182" s="161" t="str">
        <f xml:space="preserve"> IF(OR(E182="X",D180="X",C178="x",E184="x" ),"x","")</f>
        <v/>
      </c>
      <c r="K182" s="154" t="s">
        <v>118</v>
      </c>
    </row>
    <row r="183" spans="1:11" ht="28.2" x14ac:dyDescent="0.25">
      <c r="A183" s="728"/>
      <c r="B183" s="151" t="s">
        <v>241</v>
      </c>
      <c r="C183" s="722"/>
      <c r="D183" s="704"/>
      <c r="E183" s="706"/>
      <c r="F183" s="708"/>
      <c r="G183" s="709"/>
      <c r="H183" s="151"/>
      <c r="I183" s="151"/>
      <c r="J183" s="160"/>
      <c r="K183" s="154"/>
    </row>
    <row r="184" spans="1:11" ht="28.2" x14ac:dyDescent="0.25">
      <c r="A184" s="728"/>
      <c r="B184" s="151">
        <v>1</v>
      </c>
      <c r="C184" s="711"/>
      <c r="D184" s="713"/>
      <c r="E184" s="715"/>
      <c r="F184" s="717"/>
      <c r="G184" s="719"/>
      <c r="H184" s="151"/>
      <c r="I184" s="151"/>
      <c r="J184" s="162" t="str">
        <f xml:space="preserve"> IF(OR(C180="X",C182="X",D182="x",D184="x",C184="x" ),"x","")</f>
        <v/>
      </c>
      <c r="K184" s="154" t="s">
        <v>120</v>
      </c>
    </row>
    <row r="185" spans="1:11" ht="24" customHeight="1" x14ac:dyDescent="0.25">
      <c r="A185" s="728"/>
      <c r="B185" s="151" t="s">
        <v>121</v>
      </c>
      <c r="C185" s="712"/>
      <c r="D185" s="714"/>
      <c r="E185" s="716"/>
      <c r="F185" s="718"/>
      <c r="G185" s="720"/>
      <c r="H185" s="151"/>
      <c r="I185" s="151"/>
      <c r="J185" s="151"/>
      <c r="K185" s="152"/>
    </row>
    <row r="186" spans="1:11" x14ac:dyDescent="0.25">
      <c r="A186" s="170"/>
      <c r="B186" s="151"/>
      <c r="C186" s="151">
        <v>1</v>
      </c>
      <c r="D186" s="151">
        <v>2</v>
      </c>
      <c r="E186" s="151">
        <v>3</v>
      </c>
      <c r="F186" s="151">
        <v>4</v>
      </c>
      <c r="G186" s="151">
        <v>5</v>
      </c>
      <c r="H186" s="151"/>
      <c r="I186" s="151"/>
      <c r="J186" s="151"/>
      <c r="K186" s="152"/>
    </row>
    <row r="187" spans="1:11" x14ac:dyDescent="0.25">
      <c r="A187" s="170"/>
      <c r="B187" s="151"/>
      <c r="C187" s="151" t="s">
        <v>122</v>
      </c>
      <c r="D187" s="151" t="s">
        <v>123</v>
      </c>
      <c r="E187" s="151" t="s">
        <v>124</v>
      </c>
      <c r="F187" s="151" t="s">
        <v>125</v>
      </c>
      <c r="G187" s="151" t="s">
        <v>126</v>
      </c>
      <c r="H187" s="151"/>
      <c r="I187" s="151"/>
      <c r="J187" s="151"/>
      <c r="K187" s="152"/>
    </row>
    <row r="188" spans="1:11" x14ac:dyDescent="0.25">
      <c r="A188" s="170"/>
      <c r="B188" s="151"/>
      <c r="C188" s="710" t="s">
        <v>127</v>
      </c>
      <c r="D188" s="710"/>
      <c r="E188" s="710"/>
      <c r="F188" s="710"/>
      <c r="G188" s="710"/>
      <c r="H188" s="151"/>
      <c r="I188" s="151"/>
      <c r="J188" s="151"/>
      <c r="K188" s="152"/>
    </row>
    <row r="189" spans="1:11" x14ac:dyDescent="0.25">
      <c r="A189" s="170"/>
      <c r="B189" s="151"/>
      <c r="C189" s="710"/>
      <c r="D189" s="710"/>
      <c r="E189" s="710"/>
      <c r="F189" s="710"/>
      <c r="G189" s="710"/>
      <c r="H189" s="151"/>
      <c r="I189" s="151"/>
      <c r="J189" s="151"/>
      <c r="K189" s="152"/>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39" t="s">
        <v>111</v>
      </c>
      <c r="B192" s="733" t="str">
        <f>DESCRIPCION!A38</f>
        <v>j</v>
      </c>
      <c r="C192" s="734"/>
      <c r="D192" s="734"/>
      <c r="E192" s="734"/>
      <c r="F192" s="734"/>
      <c r="G192" s="734"/>
      <c r="H192" s="734"/>
      <c r="I192" s="735"/>
      <c r="J192" s="140" t="s">
        <v>344</v>
      </c>
      <c r="K192" s="138" t="str">
        <f>IF(J198="x","EXTREMA",IF(J200="x","ALTA",IF(J202="x","MODERADA",IF(J204="x","BAJA",""))))</f>
        <v/>
      </c>
    </row>
    <row r="193" spans="1:11" ht="16.2" thickBot="1" x14ac:dyDescent="0.3">
      <c r="A193" s="742" t="s">
        <v>113</v>
      </c>
      <c r="B193" s="743"/>
      <c r="C193" s="743"/>
      <c r="D193" s="744" t="str">
        <f>PROBABILIDAD!T20</f>
        <v xml:space="preserve"> </v>
      </c>
      <c r="E193" s="745"/>
      <c r="F193" s="742" t="s">
        <v>345</v>
      </c>
      <c r="G193" s="743"/>
      <c r="H193" s="743"/>
      <c r="I193" s="746"/>
      <c r="J193" s="747"/>
      <c r="K193" s="748"/>
    </row>
    <row r="194" spans="1:11" x14ac:dyDescent="0.25">
      <c r="A194" s="170"/>
      <c r="B194" s="151"/>
      <c r="C194" s="151"/>
      <c r="D194" s="151"/>
      <c r="E194" s="151"/>
      <c r="F194" s="151"/>
      <c r="G194" s="151"/>
      <c r="H194" s="151"/>
      <c r="I194" s="151"/>
      <c r="J194" s="166"/>
      <c r="K194" s="167"/>
    </row>
    <row r="195" spans="1:11" x14ac:dyDescent="0.25">
      <c r="A195" s="170"/>
      <c r="B195" s="151"/>
      <c r="C195" s="171"/>
      <c r="D195" s="151"/>
      <c r="E195" s="151"/>
      <c r="F195" s="151"/>
      <c r="G195" s="151"/>
      <c r="H195" s="151"/>
      <c r="I195" s="151"/>
      <c r="J195" s="166"/>
      <c r="K195" s="167"/>
    </row>
    <row r="196" spans="1:11" ht="27" customHeight="1" x14ac:dyDescent="0.25">
      <c r="A196" s="728" t="s">
        <v>113</v>
      </c>
      <c r="B196" s="151">
        <v>5</v>
      </c>
      <c r="C196" s="729"/>
      <c r="D196" s="708"/>
      <c r="E196" s="709"/>
      <c r="F196" s="709"/>
      <c r="G196" s="709"/>
      <c r="H196" s="151"/>
      <c r="I196" s="151"/>
      <c r="J196" s="723" t="s">
        <v>112</v>
      </c>
      <c r="K196" s="724"/>
    </row>
    <row r="197" spans="1:11" x14ac:dyDescent="0.25">
      <c r="A197" s="728"/>
      <c r="B197" s="151" t="s">
        <v>115</v>
      </c>
      <c r="C197" s="730"/>
      <c r="D197" s="708"/>
      <c r="E197" s="709"/>
      <c r="F197" s="709"/>
      <c r="G197" s="709"/>
      <c r="H197" s="151"/>
      <c r="I197" s="151"/>
      <c r="J197" s="153"/>
      <c r="K197" s="154"/>
    </row>
    <row r="198" spans="1:11" ht="30.75" customHeight="1" x14ac:dyDescent="0.25">
      <c r="A198" s="728"/>
      <c r="B198" s="151">
        <v>4</v>
      </c>
      <c r="C198" s="731"/>
      <c r="D198" s="708"/>
      <c r="E198" s="708"/>
      <c r="F198" s="721"/>
      <c r="G198" s="709"/>
      <c r="H198" s="151"/>
      <c r="I198" s="151"/>
      <c r="J198" s="157" t="str">
        <f xml:space="preserve"> IF(OR(E196="X",F196="X",G196="x",F198="x",G198="X",F200="X",G200="X",G202="X" ),"x","")</f>
        <v/>
      </c>
      <c r="K198" s="154" t="s">
        <v>114</v>
      </c>
    </row>
    <row r="199" spans="1:11" ht="28.2" x14ac:dyDescent="0.25">
      <c r="A199" s="728"/>
      <c r="B199" s="151" t="s">
        <v>117</v>
      </c>
      <c r="C199" s="732"/>
      <c r="D199" s="708"/>
      <c r="E199" s="708"/>
      <c r="F199" s="721"/>
      <c r="G199" s="709"/>
      <c r="H199" s="151"/>
      <c r="I199" s="151"/>
      <c r="J199" s="158"/>
      <c r="K199" s="154"/>
    </row>
    <row r="200" spans="1:11" ht="25.5" customHeight="1" x14ac:dyDescent="0.25">
      <c r="A200" s="728"/>
      <c r="B200" s="151">
        <v>3</v>
      </c>
      <c r="C200" s="711"/>
      <c r="D200" s="706"/>
      <c r="E200" s="707"/>
      <c r="F200" s="721"/>
      <c r="G200" s="709"/>
      <c r="H200" s="151"/>
      <c r="I200" s="151"/>
      <c r="J200" s="159" t="str">
        <f xml:space="preserve"> IF(OR(C196="X",D196="X",D198="x",E198="x",E200="X",F202="X",F204="X",G204="X" ),"x","")</f>
        <v/>
      </c>
      <c r="K200" s="154" t="s">
        <v>116</v>
      </c>
    </row>
    <row r="201" spans="1:11" ht="28.2" x14ac:dyDescent="0.25">
      <c r="A201" s="728"/>
      <c r="B201" s="151" t="s">
        <v>119</v>
      </c>
      <c r="C201" s="722"/>
      <c r="D201" s="706"/>
      <c r="E201" s="708"/>
      <c r="F201" s="721"/>
      <c r="G201" s="709"/>
      <c r="H201" s="151"/>
      <c r="I201" s="151"/>
      <c r="J201" s="160"/>
      <c r="K201" s="154"/>
    </row>
    <row r="202" spans="1:11" ht="32.25" customHeight="1" x14ac:dyDescent="0.25">
      <c r="A202" s="728"/>
      <c r="B202" s="151">
        <v>2</v>
      </c>
      <c r="C202" s="711"/>
      <c r="D202" s="704"/>
      <c r="E202" s="705"/>
      <c r="F202" s="707"/>
      <c r="G202" s="709"/>
      <c r="H202" s="151"/>
      <c r="I202" s="151"/>
      <c r="J202" s="161" t="str">
        <f xml:space="preserve"> IF(OR(C198="X",D200="X",E202="x",E204="x" ),"x","")</f>
        <v/>
      </c>
      <c r="K202" s="154" t="s">
        <v>118</v>
      </c>
    </row>
    <row r="203" spans="1:11" ht="28.2" x14ac:dyDescent="0.25">
      <c r="A203" s="728"/>
      <c r="B203" s="151" t="s">
        <v>241</v>
      </c>
      <c r="C203" s="722"/>
      <c r="D203" s="704"/>
      <c r="E203" s="706"/>
      <c r="F203" s="708"/>
      <c r="G203" s="709"/>
      <c r="H203" s="151"/>
      <c r="I203" s="151"/>
      <c r="J203" s="160"/>
      <c r="K203" s="154"/>
    </row>
    <row r="204" spans="1:11" ht="28.2" x14ac:dyDescent="0.25">
      <c r="A204" s="728"/>
      <c r="B204" s="151">
        <v>1</v>
      </c>
      <c r="C204" s="711"/>
      <c r="D204" s="713"/>
      <c r="E204" s="715"/>
      <c r="F204" s="717"/>
      <c r="G204" s="719"/>
      <c r="H204" s="151"/>
      <c r="I204" s="151"/>
      <c r="J204" s="162" t="str">
        <f xml:space="preserve"> IF(OR(C200="X",C202="X",D202="x",D204="x",C204="x" ),"x","")</f>
        <v/>
      </c>
      <c r="K204" s="154" t="s">
        <v>120</v>
      </c>
    </row>
    <row r="205" spans="1:11" ht="26.25" customHeight="1" x14ac:dyDescent="0.25">
      <c r="A205" s="728"/>
      <c r="B205" s="151" t="s">
        <v>121</v>
      </c>
      <c r="C205" s="712"/>
      <c r="D205" s="714"/>
      <c r="E205" s="716"/>
      <c r="F205" s="718"/>
      <c r="G205" s="720"/>
      <c r="H205" s="151"/>
      <c r="I205" s="151"/>
      <c r="J205" s="151"/>
      <c r="K205" s="152"/>
    </row>
    <row r="206" spans="1:11" x14ac:dyDescent="0.25">
      <c r="A206" s="170"/>
      <c r="B206" s="151"/>
      <c r="C206" s="151">
        <v>1</v>
      </c>
      <c r="D206" s="151">
        <v>2</v>
      </c>
      <c r="E206" s="151">
        <v>3</v>
      </c>
      <c r="F206" s="151">
        <v>4</v>
      </c>
      <c r="G206" s="151">
        <v>5</v>
      </c>
      <c r="H206" s="151"/>
      <c r="I206" s="151"/>
      <c r="J206" s="151"/>
      <c r="K206" s="152"/>
    </row>
    <row r="207" spans="1:11" x14ac:dyDescent="0.25">
      <c r="A207" s="170"/>
      <c r="B207" s="151"/>
      <c r="C207" s="151" t="s">
        <v>122</v>
      </c>
      <c r="D207" s="151" t="s">
        <v>123</v>
      </c>
      <c r="E207" s="151" t="s">
        <v>124</v>
      </c>
      <c r="F207" s="151" t="s">
        <v>125</v>
      </c>
      <c r="G207" s="151" t="s">
        <v>126</v>
      </c>
      <c r="H207" s="151"/>
      <c r="I207" s="151"/>
      <c r="J207" s="151"/>
      <c r="K207" s="152"/>
    </row>
    <row r="208" spans="1:11" x14ac:dyDescent="0.25">
      <c r="A208" s="170"/>
      <c r="B208" s="151"/>
      <c r="C208" s="710" t="s">
        <v>127</v>
      </c>
      <c r="D208" s="710"/>
      <c r="E208" s="710"/>
      <c r="F208" s="710"/>
      <c r="G208" s="710"/>
      <c r="H208" s="151"/>
      <c r="I208" s="151"/>
      <c r="J208" s="151"/>
      <c r="K208" s="152"/>
    </row>
    <row r="209" spans="1:11" x14ac:dyDescent="0.25">
      <c r="A209" s="170"/>
      <c r="B209" s="151"/>
      <c r="C209" s="710"/>
      <c r="D209" s="710"/>
      <c r="E209" s="710"/>
      <c r="F209" s="710"/>
      <c r="G209" s="710"/>
      <c r="H209" s="151"/>
      <c r="I209" s="151"/>
      <c r="J209" s="151"/>
      <c r="K209" s="152"/>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0</v>
      </c>
    </row>
    <row r="46" spans="1:3" x14ac:dyDescent="0.3">
      <c r="A46">
        <v>12</v>
      </c>
      <c r="B46">
        <f>IF(' IMPACTO RIESGOS CORRUPCION'!D24="X",1,0)</f>
        <v>1</v>
      </c>
    </row>
    <row r="47" spans="1:3" x14ac:dyDescent="0.3">
      <c r="A47">
        <v>13</v>
      </c>
      <c r="B47">
        <f>IF(' IMPACTO RIESGOS CORRUPCION'!D25="X",1,0)</f>
        <v>0</v>
      </c>
    </row>
    <row r="48" spans="1:3" x14ac:dyDescent="0.3">
      <c r="A48">
        <v>14</v>
      </c>
      <c r="B48">
        <f>IF(' IMPACTO RIESGOS CORRUPCION'!D26="X",1,0)</f>
        <v>0</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7</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346</v>
      </c>
      <c r="C1" t="s">
        <v>122</v>
      </c>
    </row>
    <row r="2" spans="1:3" x14ac:dyDescent="0.3">
      <c r="A2" t="s">
        <v>241</v>
      </c>
      <c r="C2" t="s">
        <v>123</v>
      </c>
    </row>
    <row r="3" spans="1:3" x14ac:dyDescent="0.3">
      <c r="A3" t="s">
        <v>119</v>
      </c>
      <c r="C3" t="s">
        <v>124</v>
      </c>
    </row>
    <row r="4" spans="1:3" x14ac:dyDescent="0.3">
      <c r="A4" t="s">
        <v>117</v>
      </c>
      <c r="C4" t="s">
        <v>125</v>
      </c>
    </row>
    <row r="5" spans="1:3" x14ac:dyDescent="0.3">
      <c r="A5" t="s">
        <v>347</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55" zoomScaleNormal="55" workbookViewId="0">
      <selection activeCell="C33" sqref="C33:C39"/>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93"/>
      <c r="B1" s="864" t="str">
        <f>CONTEXTO!B1</f>
        <v xml:space="preserve">PROCESO:  SISTEMA INTEGRADO DE GESTIÓN </v>
      </c>
      <c r="C1" s="865"/>
      <c r="D1" s="865"/>
      <c r="E1" s="865"/>
      <c r="F1" s="865"/>
      <c r="G1" s="865"/>
      <c r="H1" s="866"/>
      <c r="I1" s="429" t="s">
        <v>388</v>
      </c>
      <c r="J1" s="362"/>
      <c r="K1" s="851"/>
    </row>
    <row r="2" spans="1:230" customFormat="1" ht="15.75" customHeight="1" x14ac:dyDescent="0.3">
      <c r="A2" s="451"/>
      <c r="B2" s="867"/>
      <c r="C2" s="868"/>
      <c r="D2" s="868"/>
      <c r="E2" s="868"/>
      <c r="F2" s="868"/>
      <c r="G2" s="868"/>
      <c r="H2" s="869"/>
      <c r="I2" s="430" t="s">
        <v>389</v>
      </c>
      <c r="J2" s="431"/>
      <c r="K2" s="852"/>
    </row>
    <row r="3" spans="1:230" customFormat="1" ht="36" customHeight="1" x14ac:dyDescent="0.3">
      <c r="A3" s="451"/>
      <c r="B3" s="870" t="s">
        <v>195</v>
      </c>
      <c r="C3" s="870"/>
      <c r="D3" s="870"/>
      <c r="E3" s="870"/>
      <c r="F3" s="870"/>
      <c r="G3" s="870"/>
      <c r="H3" s="870"/>
      <c r="I3" s="430" t="s">
        <v>390</v>
      </c>
      <c r="J3" s="431"/>
      <c r="K3" s="852"/>
    </row>
    <row r="4" spans="1:230" customFormat="1" ht="15.75" customHeight="1" thickBot="1" x14ac:dyDescent="0.35">
      <c r="A4" s="452"/>
      <c r="B4" s="871"/>
      <c r="C4" s="871"/>
      <c r="D4" s="871"/>
      <c r="E4" s="871"/>
      <c r="F4" s="871"/>
      <c r="G4" s="871"/>
      <c r="H4" s="871"/>
      <c r="I4" s="470" t="s">
        <v>384</v>
      </c>
      <c r="J4" s="333"/>
      <c r="K4" s="853"/>
    </row>
    <row r="5" spans="1:230" ht="14.4" thickBot="1" x14ac:dyDescent="0.3">
      <c r="B5" s="384"/>
      <c r="C5" s="384"/>
      <c r="D5" s="384"/>
      <c r="E5" s="384"/>
      <c r="F5" s="384"/>
      <c r="G5" s="384"/>
    </row>
    <row r="6" spans="1:230" customFormat="1" ht="24" customHeight="1" x14ac:dyDescent="0.3">
      <c r="A6" s="858" t="str">
        <f>CONTEXTO!A8</f>
        <v>PROCESO: GESTIÓN CATASTRAL</v>
      </c>
      <c r="B6" s="859"/>
      <c r="C6" s="859"/>
      <c r="D6" s="859"/>
      <c r="E6" s="859"/>
      <c r="F6" s="859"/>
      <c r="G6" s="859"/>
      <c r="H6" s="859"/>
      <c r="I6" s="859"/>
      <c r="J6" s="859"/>
      <c r="K6" s="860"/>
    </row>
    <row r="7" spans="1:230" customFormat="1" ht="54.75" customHeight="1" thickBot="1" x14ac:dyDescent="0.35">
      <c r="A7" s="861"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862"/>
      <c r="C7" s="862"/>
      <c r="D7" s="862"/>
      <c r="E7" s="862"/>
      <c r="F7" s="862"/>
      <c r="G7" s="862"/>
      <c r="H7" s="862"/>
      <c r="I7" s="862"/>
      <c r="J7" s="862"/>
      <c r="K7" s="863"/>
    </row>
    <row r="8" spans="1:230" ht="14.4" thickBot="1" x14ac:dyDescent="0.3">
      <c r="C8" s="32"/>
      <c r="D8" s="32"/>
      <c r="E8" s="32"/>
      <c r="F8" s="32"/>
      <c r="G8" s="32"/>
      <c r="H8" s="32"/>
    </row>
    <row r="9" spans="1:230" s="53" customFormat="1" ht="30" customHeight="1" x14ac:dyDescent="0.3">
      <c r="A9" s="845" t="s">
        <v>82</v>
      </c>
      <c r="B9" s="826" t="s">
        <v>223</v>
      </c>
      <c r="C9" s="847" t="s">
        <v>242</v>
      </c>
      <c r="D9" s="837" t="s">
        <v>197</v>
      </c>
      <c r="E9" s="837"/>
      <c r="F9" s="837"/>
      <c r="G9" s="837"/>
      <c r="H9" s="837"/>
      <c r="I9" s="102" t="s">
        <v>198</v>
      </c>
      <c r="J9" s="838" t="s">
        <v>199</v>
      </c>
      <c r="K9" s="840"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46"/>
      <c r="B10" s="827"/>
      <c r="C10" s="848"/>
      <c r="D10" s="103" t="s">
        <v>201</v>
      </c>
      <c r="E10" s="51" t="s">
        <v>202</v>
      </c>
      <c r="F10" s="149" t="s">
        <v>203</v>
      </c>
      <c r="G10" s="149" t="s">
        <v>204</v>
      </c>
      <c r="H10" s="103" t="s">
        <v>205</v>
      </c>
      <c r="I10" s="52" t="s">
        <v>206</v>
      </c>
      <c r="J10" s="839"/>
      <c r="K10" s="841"/>
    </row>
    <row r="11" spans="1:230" ht="20.25" customHeight="1" x14ac:dyDescent="0.25">
      <c r="A11" s="856" t="s">
        <v>434</v>
      </c>
      <c r="B11" s="806" t="s">
        <v>529</v>
      </c>
      <c r="C11" s="854" t="s">
        <v>545</v>
      </c>
      <c r="D11" s="817" t="s">
        <v>207</v>
      </c>
      <c r="E11" s="122" t="s">
        <v>208</v>
      </c>
      <c r="F11" s="257" t="s">
        <v>170</v>
      </c>
      <c r="G11" s="123">
        <f>IF(F11="Asignado",15,0)</f>
        <v>15</v>
      </c>
      <c r="H11" s="873" t="str">
        <f>IF(AND(G18&gt;0,G18&lt;=85),"Débil",IF(AND(G18&gt;85,G18&lt;=95),"Moderado",IF(G18&gt;96,"Fuerte"," ")))</f>
        <v>Fuerte</v>
      </c>
      <c r="I11" s="875" t="s">
        <v>192</v>
      </c>
      <c r="J11" s="80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23" t="str">
        <f>IF(J11="Fuerte","NO",IF(J11=" "," ","SI"))</f>
        <v>NO</v>
      </c>
      <c r="L11" s="61"/>
    </row>
    <row r="12" spans="1:230" ht="29.25" customHeight="1" x14ac:dyDescent="0.25">
      <c r="A12" s="856"/>
      <c r="B12" s="806"/>
      <c r="C12" s="854"/>
      <c r="D12" s="817"/>
      <c r="E12" s="97" t="s">
        <v>209</v>
      </c>
      <c r="F12" s="67" t="s">
        <v>172</v>
      </c>
      <c r="G12" s="66">
        <f>IF(F12="Adecuado",15,0)</f>
        <v>15</v>
      </c>
      <c r="H12" s="873"/>
      <c r="I12" s="876"/>
      <c r="J12" s="872"/>
      <c r="K12" s="836"/>
    </row>
    <row r="13" spans="1:230" ht="43.5" customHeight="1" x14ac:dyDescent="0.25">
      <c r="A13" s="856"/>
      <c r="B13" s="806"/>
      <c r="C13" s="854"/>
      <c r="D13" s="50" t="s">
        <v>210</v>
      </c>
      <c r="E13" s="97" t="s">
        <v>211</v>
      </c>
      <c r="F13" s="67" t="s">
        <v>175</v>
      </c>
      <c r="G13" s="66">
        <f>IF(F13="Oportuna",15,0)</f>
        <v>15</v>
      </c>
      <c r="H13" s="873"/>
      <c r="I13" s="876"/>
      <c r="J13" s="872"/>
      <c r="K13" s="836"/>
      <c r="M13" s="300" t="s">
        <v>192</v>
      </c>
      <c r="N13" s="205"/>
    </row>
    <row r="14" spans="1:230" ht="43.5" customHeight="1" x14ac:dyDescent="0.25">
      <c r="A14" s="856"/>
      <c r="B14" s="806"/>
      <c r="C14" s="854"/>
      <c r="D14" s="50" t="s">
        <v>212</v>
      </c>
      <c r="E14" s="97" t="s">
        <v>213</v>
      </c>
      <c r="F14" s="206" t="s">
        <v>178</v>
      </c>
      <c r="G14" s="66">
        <f>IF(F14="Prevenir",15,IF(F14="Detectar",10,0))</f>
        <v>15</v>
      </c>
      <c r="H14" s="873"/>
      <c r="I14" s="876"/>
      <c r="J14" s="872"/>
      <c r="K14" s="836"/>
      <c r="M14" s="300" t="s">
        <v>193</v>
      </c>
    </row>
    <row r="15" spans="1:230" ht="29.25" customHeight="1" x14ac:dyDescent="0.25">
      <c r="A15" s="856"/>
      <c r="B15" s="806"/>
      <c r="C15" s="854"/>
      <c r="D15" s="50" t="s">
        <v>271</v>
      </c>
      <c r="E15" s="97" t="s">
        <v>215</v>
      </c>
      <c r="F15" s="67" t="s">
        <v>182</v>
      </c>
      <c r="G15" s="66">
        <f>IF(F15="Confiable",15,0)</f>
        <v>15</v>
      </c>
      <c r="H15" s="873"/>
      <c r="I15" s="876"/>
      <c r="J15" s="872"/>
      <c r="K15" s="836"/>
      <c r="M15" s="300" t="s">
        <v>194</v>
      </c>
    </row>
    <row r="16" spans="1:230" ht="43.5" customHeight="1" x14ac:dyDescent="0.25">
      <c r="A16" s="856"/>
      <c r="B16" s="806"/>
      <c r="C16" s="854"/>
      <c r="D16" s="50" t="s">
        <v>272</v>
      </c>
      <c r="E16" s="97" t="s">
        <v>217</v>
      </c>
      <c r="F16" s="206" t="s">
        <v>185</v>
      </c>
      <c r="G16" s="66">
        <f>IF(F16="Se investigan y se resuelven oportunamente",15,0)</f>
        <v>15</v>
      </c>
      <c r="H16" s="873"/>
      <c r="I16" s="876"/>
      <c r="J16" s="872"/>
      <c r="K16" s="836"/>
    </row>
    <row r="17" spans="1:76" ht="39.6" customHeight="1" x14ac:dyDescent="0.25">
      <c r="A17" s="857"/>
      <c r="B17" s="806"/>
      <c r="C17" s="855"/>
      <c r="D17" s="45" t="s">
        <v>218</v>
      </c>
      <c r="E17" s="97" t="s">
        <v>219</v>
      </c>
      <c r="F17" s="67" t="s">
        <v>188</v>
      </c>
      <c r="G17" s="66">
        <f>IF(F17="Completa",10,IF(F17="Incompleta",5,0))</f>
        <v>10</v>
      </c>
      <c r="H17" s="874"/>
      <c r="I17" s="876"/>
      <c r="J17" s="872"/>
      <c r="K17" s="836"/>
    </row>
    <row r="18" spans="1:76" ht="15" thickBot="1" x14ac:dyDescent="0.3">
      <c r="A18" s="114"/>
      <c r="B18" s="113"/>
      <c r="C18" s="112"/>
      <c r="D18" s="57"/>
      <c r="E18" s="58" t="s">
        <v>220</v>
      </c>
      <c r="F18" s="16"/>
      <c r="G18" s="124">
        <f>SUM(G11:G17)</f>
        <v>100</v>
      </c>
      <c r="H18" s="59"/>
      <c r="I18" s="115"/>
      <c r="J18" s="115"/>
      <c r="K18" s="116"/>
    </row>
    <row r="19" spans="1:76" ht="14.4" thickBot="1" x14ac:dyDescent="0.3">
      <c r="A19" s="55"/>
    </row>
    <row r="20" spans="1:76" s="54" customFormat="1" ht="30" customHeight="1" x14ac:dyDescent="0.3">
      <c r="A20" s="845" t="s">
        <v>82</v>
      </c>
      <c r="B20" s="826" t="s">
        <v>223</v>
      </c>
      <c r="C20" s="847" t="s">
        <v>196</v>
      </c>
      <c r="D20" s="837" t="s">
        <v>197</v>
      </c>
      <c r="E20" s="837"/>
      <c r="F20" s="837"/>
      <c r="G20" s="837"/>
      <c r="H20" s="837"/>
      <c r="I20" s="102" t="s">
        <v>198</v>
      </c>
      <c r="J20" s="838" t="s">
        <v>199</v>
      </c>
      <c r="K20" s="877" t="s">
        <v>200</v>
      </c>
      <c r="L20" s="804" t="s">
        <v>478</v>
      </c>
    </row>
    <row r="21" spans="1:76" s="54" customFormat="1" ht="55.8" thickBot="1" x14ac:dyDescent="0.35">
      <c r="A21" s="846"/>
      <c r="B21" s="882"/>
      <c r="C21" s="848"/>
      <c r="D21" s="103" t="s">
        <v>201</v>
      </c>
      <c r="E21" s="51" t="s">
        <v>202</v>
      </c>
      <c r="F21" s="103" t="s">
        <v>203</v>
      </c>
      <c r="G21" s="103" t="s">
        <v>204</v>
      </c>
      <c r="H21" s="103" t="s">
        <v>221</v>
      </c>
      <c r="I21" s="52" t="s">
        <v>206</v>
      </c>
      <c r="J21" s="839"/>
      <c r="K21" s="878"/>
      <c r="L21" s="805"/>
    </row>
    <row r="22" spans="1:76" ht="20.25" customHeight="1" x14ac:dyDescent="0.25">
      <c r="A22" s="883" t="s">
        <v>434</v>
      </c>
      <c r="B22" s="883" t="s">
        <v>532</v>
      </c>
      <c r="C22" s="879" t="s">
        <v>537</v>
      </c>
      <c r="D22" s="816" t="s">
        <v>207</v>
      </c>
      <c r="E22" s="99" t="s">
        <v>208</v>
      </c>
      <c r="F22" s="207" t="s">
        <v>170</v>
      </c>
      <c r="G22" s="126">
        <f>IF(F22="Asignado",15,0)</f>
        <v>15</v>
      </c>
      <c r="H22" s="873" t="str">
        <f>IF(AND(G29&gt;0,G29&lt;=85),"Débil",IF(AND(G29&gt;85,G29&lt;=95),"Moderado",IF(G29&gt;96,"Fuerte"," ")))</f>
        <v>Fuerte</v>
      </c>
      <c r="I22" s="875" t="s">
        <v>193</v>
      </c>
      <c r="J22" s="80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86" t="str">
        <f>IF(J22="Fuerte","NO",IF(J22=" "," ","SI"))</f>
        <v>SI</v>
      </c>
      <c r="L22" s="806" t="s">
        <v>477</v>
      </c>
    </row>
    <row r="23" spans="1:76" ht="29.25" customHeight="1" x14ac:dyDescent="0.25">
      <c r="A23" s="884"/>
      <c r="B23" s="884"/>
      <c r="C23" s="880"/>
      <c r="D23" s="817"/>
      <c r="E23" s="97" t="s">
        <v>209</v>
      </c>
      <c r="F23" s="67" t="s">
        <v>172</v>
      </c>
      <c r="G23" s="66">
        <f>IF(F23="Adecuado",15,0)</f>
        <v>15</v>
      </c>
      <c r="H23" s="873"/>
      <c r="I23" s="876"/>
      <c r="J23" s="872"/>
      <c r="K23" s="887"/>
      <c r="L23" s="806"/>
    </row>
    <row r="24" spans="1:76" ht="43.5" customHeight="1" x14ac:dyDescent="0.25">
      <c r="A24" s="884"/>
      <c r="B24" s="884"/>
      <c r="C24" s="880"/>
      <c r="D24" s="50" t="s">
        <v>210</v>
      </c>
      <c r="E24" s="97" t="s">
        <v>211</v>
      </c>
      <c r="F24" s="67" t="s">
        <v>176</v>
      </c>
      <c r="G24" s="66">
        <v>15</v>
      </c>
      <c r="H24" s="873"/>
      <c r="I24" s="876"/>
      <c r="J24" s="872"/>
      <c r="K24" s="887"/>
      <c r="L24" s="806"/>
    </row>
    <row r="25" spans="1:76" ht="43.5" customHeight="1" x14ac:dyDescent="0.25">
      <c r="A25" s="884"/>
      <c r="B25" s="884"/>
      <c r="C25" s="880"/>
      <c r="D25" s="50" t="s">
        <v>212</v>
      </c>
      <c r="E25" s="97" t="s">
        <v>213</v>
      </c>
      <c r="F25" s="206" t="s">
        <v>178</v>
      </c>
      <c r="G25" s="66">
        <f>IF(F25="Prevenir",15,IF(F25="Detectar",10,0))</f>
        <v>15</v>
      </c>
      <c r="H25" s="873"/>
      <c r="I25" s="876"/>
      <c r="J25" s="872"/>
      <c r="K25" s="887"/>
      <c r="L25" s="806"/>
    </row>
    <row r="26" spans="1:76" ht="29.25" customHeight="1" x14ac:dyDescent="0.25">
      <c r="A26" s="884"/>
      <c r="B26" s="884"/>
      <c r="C26" s="880"/>
      <c r="D26" s="50" t="s">
        <v>214</v>
      </c>
      <c r="E26" s="97" t="s">
        <v>215</v>
      </c>
      <c r="F26" s="67" t="s">
        <v>182</v>
      </c>
      <c r="G26" s="66">
        <f>IF(F26="Confiable",15,0)</f>
        <v>15</v>
      </c>
      <c r="H26" s="873"/>
      <c r="I26" s="876"/>
      <c r="J26" s="872"/>
      <c r="K26" s="887"/>
      <c r="L26" s="806"/>
    </row>
    <row r="27" spans="1:76" ht="43.5" customHeight="1" x14ac:dyDescent="0.25">
      <c r="A27" s="884"/>
      <c r="B27" s="884"/>
      <c r="C27" s="880"/>
      <c r="D27" s="50" t="s">
        <v>216</v>
      </c>
      <c r="E27" s="97" t="s">
        <v>217</v>
      </c>
      <c r="F27" s="206" t="s">
        <v>185</v>
      </c>
      <c r="G27" s="66">
        <f>IF(F27="Se investigan y se resuelven oportunamente",15,0)</f>
        <v>15</v>
      </c>
      <c r="H27" s="873"/>
      <c r="I27" s="876"/>
      <c r="J27" s="872"/>
      <c r="K27" s="887"/>
      <c r="L27" s="806"/>
    </row>
    <row r="28" spans="1:76" ht="29.25" customHeight="1" x14ac:dyDescent="0.25">
      <c r="A28" s="885"/>
      <c r="B28" s="884"/>
      <c r="C28" s="881"/>
      <c r="D28" s="45" t="s">
        <v>218</v>
      </c>
      <c r="E28" s="97" t="s">
        <v>219</v>
      </c>
      <c r="F28" s="67" t="s">
        <v>188</v>
      </c>
      <c r="G28" s="66">
        <f>IF(F28="Completa",10,IF(F28="Incompleta",5,0))</f>
        <v>10</v>
      </c>
      <c r="H28" s="874"/>
      <c r="I28" s="876"/>
      <c r="J28" s="872"/>
      <c r="K28" s="887"/>
      <c r="L28" s="807"/>
    </row>
    <row r="29" spans="1:76" s="60" customFormat="1" ht="15" thickBot="1" x14ac:dyDescent="0.3">
      <c r="A29" s="114"/>
      <c r="B29" s="117"/>
      <c r="C29" s="56"/>
      <c r="D29" s="57"/>
      <c r="E29" s="125" t="s">
        <v>220</v>
      </c>
      <c r="F29" s="124"/>
      <c r="G29" s="124">
        <f>SUM(G22:G28)</f>
        <v>100</v>
      </c>
      <c r="H29" s="59"/>
      <c r="I29" s="115"/>
      <c r="J29" s="115"/>
      <c r="K29" s="11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45" t="s">
        <v>82</v>
      </c>
      <c r="B31" s="826" t="s">
        <v>223</v>
      </c>
      <c r="C31" s="847" t="s">
        <v>196</v>
      </c>
      <c r="D31" s="837" t="s">
        <v>197</v>
      </c>
      <c r="E31" s="837"/>
      <c r="F31" s="837"/>
      <c r="G31" s="837"/>
      <c r="H31" s="837"/>
      <c r="I31" s="102" t="s">
        <v>198</v>
      </c>
      <c r="J31" s="838" t="s">
        <v>199</v>
      </c>
      <c r="K31" s="840" t="s">
        <v>200</v>
      </c>
      <c r="L31" s="804" t="s">
        <v>478</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46"/>
      <c r="B32" s="827"/>
      <c r="C32" s="848"/>
      <c r="D32" s="103" t="s">
        <v>201</v>
      </c>
      <c r="E32" s="51" t="s">
        <v>202</v>
      </c>
      <c r="F32" s="103" t="s">
        <v>203</v>
      </c>
      <c r="G32" s="103" t="s">
        <v>204</v>
      </c>
      <c r="H32" s="103" t="s">
        <v>221</v>
      </c>
      <c r="I32" s="52" t="s">
        <v>206</v>
      </c>
      <c r="J32" s="839"/>
      <c r="K32" s="841"/>
      <c r="L32" s="805"/>
    </row>
    <row r="33" spans="1:12" ht="20.25" customHeight="1" x14ac:dyDescent="0.25">
      <c r="A33" s="883" t="s">
        <v>434</v>
      </c>
      <c r="B33" s="888" t="s">
        <v>521</v>
      </c>
      <c r="C33" s="854" t="s">
        <v>530</v>
      </c>
      <c r="D33" s="817" t="s">
        <v>207</v>
      </c>
      <c r="E33" s="122" t="s">
        <v>208</v>
      </c>
      <c r="F33" s="70" t="s">
        <v>170</v>
      </c>
      <c r="G33" s="123">
        <f>IF(F33="Asignado",15,0)</f>
        <v>15</v>
      </c>
      <c r="H33" s="873" t="str">
        <f>IF(AND(G40&gt;0,G40&lt;=85),"Débil",IF(AND(G40&gt;85,G40&lt;=95),"Moderado",IF(G40&gt;96,"Fuerte"," ")))</f>
        <v>Moderado</v>
      </c>
      <c r="I33" s="820" t="s">
        <v>194</v>
      </c>
      <c r="J33" s="807"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886" t="str">
        <f>IF(J33="Fuerte","NO",IF(J33=" "," ","SI"))</f>
        <v>SI</v>
      </c>
      <c r="L33" s="806" t="s">
        <v>531</v>
      </c>
    </row>
    <row r="34" spans="1:12" ht="27.6" x14ac:dyDescent="0.25">
      <c r="A34" s="884"/>
      <c r="B34" s="586"/>
      <c r="C34" s="854"/>
      <c r="D34" s="817"/>
      <c r="E34" s="97" t="s">
        <v>209</v>
      </c>
      <c r="F34" s="67" t="s">
        <v>172</v>
      </c>
      <c r="G34" s="66">
        <f>IF(F34="Adecuado",15,0)</f>
        <v>15</v>
      </c>
      <c r="H34" s="873"/>
      <c r="I34" s="844"/>
      <c r="J34" s="872"/>
      <c r="K34" s="887"/>
      <c r="L34" s="806"/>
    </row>
    <row r="35" spans="1:12" ht="27.6" x14ac:dyDescent="0.25">
      <c r="A35" s="884"/>
      <c r="B35" s="586"/>
      <c r="C35" s="854"/>
      <c r="D35" s="50" t="s">
        <v>210</v>
      </c>
      <c r="E35" s="97" t="s">
        <v>211</v>
      </c>
      <c r="F35" s="67" t="s">
        <v>175</v>
      </c>
      <c r="G35" s="66">
        <v>5</v>
      </c>
      <c r="H35" s="873"/>
      <c r="I35" s="844"/>
      <c r="J35" s="872"/>
      <c r="K35" s="887"/>
      <c r="L35" s="806"/>
    </row>
    <row r="36" spans="1:12" ht="41.4" x14ac:dyDescent="0.25">
      <c r="A36" s="884"/>
      <c r="B36" s="586"/>
      <c r="C36" s="854"/>
      <c r="D36" s="50" t="s">
        <v>212</v>
      </c>
      <c r="E36" s="97" t="s">
        <v>213</v>
      </c>
      <c r="F36" s="206" t="s">
        <v>178</v>
      </c>
      <c r="G36" s="66">
        <f>IF(F36="Prevenir",15,IF(F36="Detectar",10,0))</f>
        <v>15</v>
      </c>
      <c r="H36" s="873"/>
      <c r="I36" s="844"/>
      <c r="J36" s="872"/>
      <c r="K36" s="887"/>
      <c r="L36" s="806"/>
    </row>
    <row r="37" spans="1:12" ht="27.6" x14ac:dyDescent="0.25">
      <c r="A37" s="884"/>
      <c r="B37" s="586"/>
      <c r="C37" s="854"/>
      <c r="D37" s="50" t="s">
        <v>214</v>
      </c>
      <c r="E37" s="97" t="s">
        <v>215</v>
      </c>
      <c r="F37" s="67" t="s">
        <v>182</v>
      </c>
      <c r="G37" s="66">
        <f>IF(F37="Confiable",15,0)</f>
        <v>15</v>
      </c>
      <c r="H37" s="873"/>
      <c r="I37" s="844"/>
      <c r="J37" s="872"/>
      <c r="K37" s="887"/>
      <c r="L37" s="806"/>
    </row>
    <row r="38" spans="1:12" ht="41.4" x14ac:dyDescent="0.25">
      <c r="A38" s="884"/>
      <c r="B38" s="586"/>
      <c r="C38" s="854"/>
      <c r="D38" s="50" t="s">
        <v>216</v>
      </c>
      <c r="E38" s="97" t="s">
        <v>217</v>
      </c>
      <c r="F38" s="206" t="s">
        <v>185</v>
      </c>
      <c r="G38" s="66">
        <v>15</v>
      </c>
      <c r="H38" s="873"/>
      <c r="I38" s="844"/>
      <c r="J38" s="872"/>
      <c r="K38" s="887"/>
      <c r="L38" s="806"/>
    </row>
    <row r="39" spans="1:12" ht="27.6" x14ac:dyDescent="0.25">
      <c r="A39" s="885"/>
      <c r="B39" s="587"/>
      <c r="C39" s="855"/>
      <c r="D39" s="45" t="s">
        <v>218</v>
      </c>
      <c r="E39" s="97" t="s">
        <v>219</v>
      </c>
      <c r="F39" s="67" t="s">
        <v>188</v>
      </c>
      <c r="G39" s="66">
        <f>IF(F39="Completa",10,IF(F39="Incompleta",5,0))</f>
        <v>10</v>
      </c>
      <c r="H39" s="874"/>
      <c r="I39" s="844"/>
      <c r="J39" s="872"/>
      <c r="K39" s="887"/>
      <c r="L39" s="807"/>
    </row>
    <row r="40" spans="1:12" ht="15" thickBot="1" x14ac:dyDescent="0.3">
      <c r="A40" s="118"/>
      <c r="B40" s="119"/>
      <c r="C40" s="112"/>
      <c r="D40" s="57"/>
      <c r="E40" s="127" t="s">
        <v>220</v>
      </c>
      <c r="F40" s="124"/>
      <c r="G40" s="124">
        <f>SUM(G33:G39)</f>
        <v>90</v>
      </c>
      <c r="H40" s="59"/>
      <c r="I40" s="115"/>
      <c r="J40" s="115"/>
      <c r="K40" s="116"/>
    </row>
    <row r="41" spans="1:12" ht="14.4" thickBot="1" x14ac:dyDescent="0.3">
      <c r="A41" s="55"/>
    </row>
    <row r="42" spans="1:12" s="54" customFormat="1" ht="30" customHeight="1" x14ac:dyDescent="0.3">
      <c r="A42" s="845" t="s">
        <v>82</v>
      </c>
      <c r="B42" s="826" t="s">
        <v>223</v>
      </c>
      <c r="C42" s="847" t="s">
        <v>196</v>
      </c>
      <c r="D42" s="837" t="s">
        <v>197</v>
      </c>
      <c r="E42" s="837"/>
      <c r="F42" s="837"/>
      <c r="G42" s="837"/>
      <c r="H42" s="837"/>
      <c r="I42" s="102" t="s">
        <v>198</v>
      </c>
      <c r="J42" s="838" t="s">
        <v>199</v>
      </c>
      <c r="K42" s="840" t="s">
        <v>200</v>
      </c>
    </row>
    <row r="43" spans="1:12" s="54" customFormat="1" ht="55.8" thickBot="1" x14ac:dyDescent="0.35">
      <c r="A43" s="846"/>
      <c r="B43" s="827"/>
      <c r="C43" s="848"/>
      <c r="D43" s="103" t="s">
        <v>201</v>
      </c>
      <c r="E43" s="51" t="s">
        <v>202</v>
      </c>
      <c r="F43" s="103" t="s">
        <v>203</v>
      </c>
      <c r="G43" s="103" t="s">
        <v>204</v>
      </c>
      <c r="H43" s="103" t="s">
        <v>221</v>
      </c>
      <c r="I43" s="52" t="s">
        <v>206</v>
      </c>
      <c r="J43" s="839"/>
      <c r="K43" s="841"/>
    </row>
    <row r="44" spans="1:12" ht="20.25" customHeight="1" x14ac:dyDescent="0.25">
      <c r="A44" s="810"/>
      <c r="B44" s="813"/>
      <c r="C44" s="849"/>
      <c r="D44" s="817" t="s">
        <v>207</v>
      </c>
      <c r="E44" s="122" t="s">
        <v>208</v>
      </c>
      <c r="F44" s="70" t="s">
        <v>169</v>
      </c>
      <c r="G44" s="123">
        <f>IF(F44="Asignado",15,0)</f>
        <v>0</v>
      </c>
      <c r="H44" s="842" t="str">
        <f>IF(AND(G51&gt;0,G51&lt;=85),"Débil",IF(AND(G51&gt;85,G51&lt;=95),"Moderado",IF(G51&gt;96,"Fuerte"," ")))</f>
        <v xml:space="preserve"> </v>
      </c>
      <c r="I44" s="820" t="s">
        <v>169</v>
      </c>
      <c r="J44" s="58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23" t="str">
        <f>IF(J44="Fuerte","NO",IF(J44=" "," ","SI"))</f>
        <v xml:space="preserve"> </v>
      </c>
    </row>
    <row r="45" spans="1:12" ht="27.6" x14ac:dyDescent="0.25">
      <c r="A45" s="811"/>
      <c r="B45" s="814"/>
      <c r="C45" s="849"/>
      <c r="D45" s="817"/>
      <c r="E45" s="97" t="s">
        <v>209</v>
      </c>
      <c r="F45" s="67" t="s">
        <v>169</v>
      </c>
      <c r="G45" s="66">
        <f>IF(F45="Adecuado",15,0)</f>
        <v>0</v>
      </c>
      <c r="H45" s="842"/>
      <c r="I45" s="844"/>
      <c r="J45" s="835"/>
      <c r="K45" s="836"/>
    </row>
    <row r="46" spans="1:12" ht="27.6" x14ac:dyDescent="0.25">
      <c r="A46" s="811"/>
      <c r="B46" s="814"/>
      <c r="C46" s="849"/>
      <c r="D46" s="50" t="s">
        <v>210</v>
      </c>
      <c r="E46" s="97" t="s">
        <v>211</v>
      </c>
      <c r="F46" s="67" t="s">
        <v>169</v>
      </c>
      <c r="G46" s="66">
        <f>IF(F46="Oportuna",15,0)</f>
        <v>0</v>
      </c>
      <c r="H46" s="842"/>
      <c r="I46" s="844"/>
      <c r="J46" s="835"/>
      <c r="K46" s="836"/>
    </row>
    <row r="47" spans="1:12" ht="41.4" x14ac:dyDescent="0.25">
      <c r="A47" s="811"/>
      <c r="B47" s="814"/>
      <c r="C47" s="849"/>
      <c r="D47" s="50" t="s">
        <v>212</v>
      </c>
      <c r="E47" s="97" t="s">
        <v>213</v>
      </c>
      <c r="F47" s="206" t="s">
        <v>169</v>
      </c>
      <c r="G47" s="66">
        <f>IF(F47="Prevenir",15,IF(F47="Detectar",10,0))</f>
        <v>0</v>
      </c>
      <c r="H47" s="842"/>
      <c r="I47" s="844"/>
      <c r="J47" s="835"/>
      <c r="K47" s="836"/>
    </row>
    <row r="48" spans="1:12" ht="27.6" x14ac:dyDescent="0.25">
      <c r="A48" s="811"/>
      <c r="B48" s="814"/>
      <c r="C48" s="849"/>
      <c r="D48" s="50" t="s">
        <v>214</v>
      </c>
      <c r="E48" s="97" t="s">
        <v>215</v>
      </c>
      <c r="F48" s="67" t="s">
        <v>169</v>
      </c>
      <c r="G48" s="66">
        <f>IF(F48="Confiable",15,0)</f>
        <v>0</v>
      </c>
      <c r="H48" s="842"/>
      <c r="I48" s="844"/>
      <c r="J48" s="835"/>
      <c r="K48" s="836"/>
    </row>
    <row r="49" spans="1:77" ht="27.6" x14ac:dyDescent="0.25">
      <c r="A49" s="811"/>
      <c r="B49" s="814"/>
      <c r="C49" s="849"/>
      <c r="D49" s="50" t="s">
        <v>216</v>
      </c>
      <c r="E49" s="97" t="s">
        <v>217</v>
      </c>
      <c r="F49" s="206" t="s">
        <v>169</v>
      </c>
      <c r="G49" s="66">
        <f>IF(F49="Se investigan y se resuelven oportunamente",15,0)</f>
        <v>0</v>
      </c>
      <c r="H49" s="842"/>
      <c r="I49" s="844"/>
      <c r="J49" s="835"/>
      <c r="K49" s="836"/>
    </row>
    <row r="50" spans="1:77" ht="27.6" x14ac:dyDescent="0.25">
      <c r="A50" s="812"/>
      <c r="B50" s="814"/>
      <c r="C50" s="850"/>
      <c r="D50" s="45" t="s">
        <v>218</v>
      </c>
      <c r="E50" s="97" t="s">
        <v>219</v>
      </c>
      <c r="F50" s="67" t="s">
        <v>169</v>
      </c>
      <c r="G50" s="66">
        <f>IF(F50="Completa",10,IF(F50="Incompleta",5,0))</f>
        <v>0</v>
      </c>
      <c r="H50" s="843"/>
      <c r="I50" s="844"/>
      <c r="J50" s="835"/>
      <c r="K50" s="836"/>
    </row>
    <row r="51" spans="1:77" s="60" customFormat="1" ht="15" thickBot="1" x14ac:dyDescent="0.3">
      <c r="A51" s="118"/>
      <c r="B51" s="120"/>
      <c r="C51" s="56"/>
      <c r="D51" s="57"/>
      <c r="E51" s="127" t="s">
        <v>220</v>
      </c>
      <c r="F51" s="124"/>
      <c r="G51" s="124">
        <f>SUM(G44:G50)</f>
        <v>0</v>
      </c>
      <c r="H51" s="59"/>
      <c r="I51" s="115"/>
      <c r="J51" s="115"/>
      <c r="K51" s="1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45" t="s">
        <v>82</v>
      </c>
      <c r="B53" s="826" t="s">
        <v>223</v>
      </c>
      <c r="C53" s="847" t="s">
        <v>196</v>
      </c>
      <c r="D53" s="837" t="s">
        <v>197</v>
      </c>
      <c r="E53" s="837"/>
      <c r="F53" s="837"/>
      <c r="G53" s="837"/>
      <c r="H53" s="837"/>
      <c r="I53" s="102" t="s">
        <v>198</v>
      </c>
      <c r="J53" s="838" t="s">
        <v>199</v>
      </c>
      <c r="K53" s="840"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46"/>
      <c r="B54" s="827"/>
      <c r="C54" s="848"/>
      <c r="D54" s="103" t="s">
        <v>201</v>
      </c>
      <c r="E54" s="51" t="s">
        <v>202</v>
      </c>
      <c r="F54" s="103" t="s">
        <v>203</v>
      </c>
      <c r="G54" s="103" t="s">
        <v>204</v>
      </c>
      <c r="H54" s="103" t="s">
        <v>221</v>
      </c>
      <c r="I54" s="52" t="s">
        <v>206</v>
      </c>
      <c r="J54" s="839"/>
      <c r="K54" s="841"/>
    </row>
    <row r="55" spans="1:77" ht="20.25" customHeight="1" x14ac:dyDescent="0.25">
      <c r="A55" s="810"/>
      <c r="B55" s="813"/>
      <c r="C55" s="889"/>
      <c r="D55" s="817" t="s">
        <v>207</v>
      </c>
      <c r="E55" s="122" t="s">
        <v>208</v>
      </c>
      <c r="F55" s="70" t="s">
        <v>169</v>
      </c>
      <c r="G55" s="123">
        <f>IF(F55="Asignado",15,0)</f>
        <v>0</v>
      </c>
      <c r="H55" s="842" t="str">
        <f>IF(AND(G62&gt;0,G62&lt;=85),"Débil",IF(AND(G62&gt;85,G62&lt;=95),"Moderado",IF(G62&gt;96,"Fuerte"," ")))</f>
        <v xml:space="preserve"> </v>
      </c>
      <c r="I55" s="820" t="s">
        <v>169</v>
      </c>
      <c r="J55" s="58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23" t="str">
        <f>IF(J55="Fuerte","NO",IF(J55=" "," ","SI"))</f>
        <v xml:space="preserve"> </v>
      </c>
    </row>
    <row r="56" spans="1:77" ht="27.6" x14ac:dyDescent="0.25">
      <c r="A56" s="811"/>
      <c r="B56" s="814"/>
      <c r="C56" s="849"/>
      <c r="D56" s="817"/>
      <c r="E56" s="97" t="s">
        <v>209</v>
      </c>
      <c r="F56" s="67" t="s">
        <v>169</v>
      </c>
      <c r="G56" s="66">
        <f>IF(F56="Adecuado",15,0)</f>
        <v>0</v>
      </c>
      <c r="H56" s="842"/>
      <c r="I56" s="844"/>
      <c r="J56" s="835"/>
      <c r="K56" s="836"/>
    </row>
    <row r="57" spans="1:77" ht="27.6" x14ac:dyDescent="0.25">
      <c r="A57" s="811"/>
      <c r="B57" s="814"/>
      <c r="C57" s="849"/>
      <c r="D57" s="50" t="s">
        <v>210</v>
      </c>
      <c r="E57" s="97" t="s">
        <v>211</v>
      </c>
      <c r="F57" s="67" t="s">
        <v>169</v>
      </c>
      <c r="G57" s="66">
        <f>IF(F57="Oportuna",15,0)</f>
        <v>0</v>
      </c>
      <c r="H57" s="842"/>
      <c r="I57" s="844"/>
      <c r="J57" s="835"/>
      <c r="K57" s="836"/>
    </row>
    <row r="58" spans="1:77" ht="41.4" x14ac:dyDescent="0.25">
      <c r="A58" s="811"/>
      <c r="B58" s="814"/>
      <c r="C58" s="849"/>
      <c r="D58" s="50" t="s">
        <v>212</v>
      </c>
      <c r="E58" s="97" t="s">
        <v>213</v>
      </c>
      <c r="F58" s="206" t="s">
        <v>169</v>
      </c>
      <c r="G58" s="66">
        <f>IF(F58="Prevenir",15,IF(F58="Detectar",10,0))</f>
        <v>0</v>
      </c>
      <c r="H58" s="842"/>
      <c r="I58" s="844"/>
      <c r="J58" s="835"/>
      <c r="K58" s="836"/>
    </row>
    <row r="59" spans="1:77" ht="27.6" x14ac:dyDescent="0.25">
      <c r="A59" s="811"/>
      <c r="B59" s="814"/>
      <c r="C59" s="849"/>
      <c r="D59" s="50" t="s">
        <v>214</v>
      </c>
      <c r="E59" s="97" t="s">
        <v>215</v>
      </c>
      <c r="F59" s="67" t="s">
        <v>169</v>
      </c>
      <c r="G59" s="66">
        <f>IF(F59="Confiable",15,0)</f>
        <v>0</v>
      </c>
      <c r="H59" s="842"/>
      <c r="I59" s="844"/>
      <c r="J59" s="835"/>
      <c r="K59" s="836"/>
    </row>
    <row r="60" spans="1:77" ht="27.6" x14ac:dyDescent="0.25">
      <c r="A60" s="811"/>
      <c r="B60" s="814"/>
      <c r="C60" s="849"/>
      <c r="D60" s="50" t="s">
        <v>216</v>
      </c>
      <c r="E60" s="97" t="s">
        <v>217</v>
      </c>
      <c r="F60" s="206" t="s">
        <v>169</v>
      </c>
      <c r="G60" s="66">
        <f>IF(F60="Se investigan y se resuelven oportunamente",15,0)</f>
        <v>0</v>
      </c>
      <c r="H60" s="842"/>
      <c r="I60" s="844"/>
      <c r="J60" s="835"/>
      <c r="K60" s="836"/>
    </row>
    <row r="61" spans="1:77" ht="27.6" x14ac:dyDescent="0.25">
      <c r="A61" s="812"/>
      <c r="B61" s="815"/>
      <c r="C61" s="849"/>
      <c r="D61" s="45" t="s">
        <v>218</v>
      </c>
      <c r="E61" s="97" t="s">
        <v>219</v>
      </c>
      <c r="F61" s="67" t="s">
        <v>169</v>
      </c>
      <c r="G61" s="66">
        <f>IF(F61="Completa",10,IF(F61="Incompleta",5,0))</f>
        <v>0</v>
      </c>
      <c r="H61" s="843"/>
      <c r="I61" s="844"/>
      <c r="J61" s="835"/>
      <c r="K61" s="836"/>
    </row>
    <row r="62" spans="1:77" ht="15" thickBot="1" x14ac:dyDescent="0.3">
      <c r="A62" s="118"/>
      <c r="B62" s="119"/>
      <c r="C62" s="121"/>
      <c r="D62" s="57"/>
      <c r="E62" s="58" t="s">
        <v>220</v>
      </c>
      <c r="F62" s="16"/>
      <c r="G62" s="16">
        <f>SUM(G55:G61)</f>
        <v>0</v>
      </c>
      <c r="H62" s="59"/>
      <c r="I62" s="115"/>
      <c r="J62" s="115"/>
      <c r="K62" s="116"/>
    </row>
    <row r="63" spans="1:77" ht="14.4" thickBot="1" x14ac:dyDescent="0.3">
      <c r="A63" s="55"/>
    </row>
    <row r="64" spans="1:77" ht="27" customHeight="1" x14ac:dyDescent="0.25">
      <c r="A64" s="845" t="s">
        <v>82</v>
      </c>
      <c r="B64" s="826" t="s">
        <v>223</v>
      </c>
      <c r="C64" s="847" t="s">
        <v>196</v>
      </c>
      <c r="D64" s="837" t="s">
        <v>197</v>
      </c>
      <c r="E64" s="837"/>
      <c r="F64" s="837"/>
      <c r="G64" s="837"/>
      <c r="H64" s="837"/>
      <c r="I64" s="102" t="s">
        <v>198</v>
      </c>
      <c r="J64" s="838" t="s">
        <v>199</v>
      </c>
      <c r="K64" s="840" t="s">
        <v>200</v>
      </c>
    </row>
    <row r="65" spans="1:11" ht="37.5" customHeight="1" thickBot="1" x14ac:dyDescent="0.3">
      <c r="A65" s="846"/>
      <c r="B65" s="827"/>
      <c r="C65" s="848"/>
      <c r="D65" s="103" t="s">
        <v>201</v>
      </c>
      <c r="E65" s="51" t="s">
        <v>202</v>
      </c>
      <c r="F65" s="103" t="s">
        <v>203</v>
      </c>
      <c r="G65" s="103" t="s">
        <v>204</v>
      </c>
      <c r="H65" s="103" t="s">
        <v>221</v>
      </c>
      <c r="I65" s="52" t="s">
        <v>206</v>
      </c>
      <c r="J65" s="839"/>
      <c r="K65" s="841"/>
    </row>
    <row r="66" spans="1:11" ht="28.5" customHeight="1" x14ac:dyDescent="0.25">
      <c r="A66" s="810"/>
      <c r="B66" s="813"/>
      <c r="C66" s="889"/>
      <c r="D66" s="817" t="s">
        <v>207</v>
      </c>
      <c r="E66" s="122" t="s">
        <v>208</v>
      </c>
      <c r="F66" s="70" t="s">
        <v>170</v>
      </c>
      <c r="G66" s="123">
        <f>IF(F66="Asignado",15,0)</f>
        <v>15</v>
      </c>
      <c r="H66" s="842" t="str">
        <f>IF(AND(G73&gt;0,G73&lt;=85),"Débil",IF(AND(G73&gt;85,G73&lt;=95),"Moderado",IF(G73&gt;96,"Fuerte"," ")))</f>
        <v>Fuerte</v>
      </c>
      <c r="I66" s="820" t="s">
        <v>192</v>
      </c>
      <c r="J66" s="58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3" t="str">
        <f>IF(J66="Fuerte","NO",IF(J66=" "," ","SI"))</f>
        <v>NO</v>
      </c>
    </row>
    <row r="67" spans="1:11" ht="31.5" customHeight="1" x14ac:dyDescent="0.25">
      <c r="A67" s="811"/>
      <c r="B67" s="814"/>
      <c r="C67" s="849"/>
      <c r="D67" s="817"/>
      <c r="E67" s="97" t="s">
        <v>209</v>
      </c>
      <c r="F67" s="67" t="s">
        <v>172</v>
      </c>
      <c r="G67" s="66">
        <f>IF(F67="Adecuado",15,0)</f>
        <v>15</v>
      </c>
      <c r="H67" s="842"/>
      <c r="I67" s="844"/>
      <c r="J67" s="835"/>
      <c r="K67" s="836"/>
    </row>
    <row r="68" spans="1:11" ht="34.5" customHeight="1" x14ac:dyDescent="0.25">
      <c r="A68" s="811"/>
      <c r="B68" s="814"/>
      <c r="C68" s="849"/>
      <c r="D68" s="50" t="s">
        <v>210</v>
      </c>
      <c r="E68" s="97" t="s">
        <v>211</v>
      </c>
      <c r="F68" s="67" t="s">
        <v>175</v>
      </c>
      <c r="G68" s="66">
        <f>IF(F68="Oportuna",15,0)</f>
        <v>15</v>
      </c>
      <c r="H68" s="842"/>
      <c r="I68" s="844"/>
      <c r="J68" s="835"/>
      <c r="K68" s="836"/>
    </row>
    <row r="69" spans="1:11" ht="46.5" customHeight="1" x14ac:dyDescent="0.25">
      <c r="A69" s="811"/>
      <c r="B69" s="814"/>
      <c r="C69" s="849"/>
      <c r="D69" s="50" t="s">
        <v>212</v>
      </c>
      <c r="E69" s="97" t="s">
        <v>213</v>
      </c>
      <c r="F69" s="206" t="s">
        <v>178</v>
      </c>
      <c r="G69" s="66">
        <f>IF(F69="Prevenir",15,IF(F69="Detectar",10,0))</f>
        <v>15</v>
      </c>
      <c r="H69" s="842"/>
      <c r="I69" s="844"/>
      <c r="J69" s="835"/>
      <c r="K69" s="836"/>
    </row>
    <row r="70" spans="1:11" ht="42.75" customHeight="1" x14ac:dyDescent="0.25">
      <c r="A70" s="811"/>
      <c r="B70" s="814"/>
      <c r="C70" s="849"/>
      <c r="D70" s="50" t="s">
        <v>214</v>
      </c>
      <c r="E70" s="97" t="s">
        <v>215</v>
      </c>
      <c r="F70" s="67" t="s">
        <v>182</v>
      </c>
      <c r="G70" s="66">
        <f>IF(F70="Confiable",15,0)</f>
        <v>15</v>
      </c>
      <c r="H70" s="842"/>
      <c r="I70" s="844"/>
      <c r="J70" s="835"/>
      <c r="K70" s="836"/>
    </row>
    <row r="71" spans="1:11" ht="47.25" customHeight="1" x14ac:dyDescent="0.25">
      <c r="A71" s="811"/>
      <c r="B71" s="814"/>
      <c r="C71" s="849"/>
      <c r="D71" s="50" t="s">
        <v>216</v>
      </c>
      <c r="E71" s="97" t="s">
        <v>217</v>
      </c>
      <c r="F71" s="206" t="s">
        <v>185</v>
      </c>
      <c r="G71" s="66">
        <f>IF(F71="Se investigan y se resuelven oportunamente",15,0)</f>
        <v>15</v>
      </c>
      <c r="H71" s="842"/>
      <c r="I71" s="844"/>
      <c r="J71" s="835"/>
      <c r="K71" s="836"/>
    </row>
    <row r="72" spans="1:11" ht="48" customHeight="1" x14ac:dyDescent="0.25">
      <c r="A72" s="812"/>
      <c r="B72" s="815"/>
      <c r="C72" s="849"/>
      <c r="D72" s="45" t="s">
        <v>218</v>
      </c>
      <c r="E72" s="97" t="s">
        <v>219</v>
      </c>
      <c r="F72" s="67" t="s">
        <v>188</v>
      </c>
      <c r="G72" s="66">
        <f>IF(F72="Completa",10,IF(F72="Incompleta",5,0))</f>
        <v>10</v>
      </c>
      <c r="H72" s="843"/>
      <c r="I72" s="844"/>
      <c r="J72" s="835"/>
      <c r="K72" s="836"/>
    </row>
    <row r="73" spans="1:11" ht="29.25" customHeight="1" thickBot="1" x14ac:dyDescent="0.3">
      <c r="A73" s="118"/>
      <c r="B73" s="119"/>
      <c r="C73" s="121"/>
      <c r="D73" s="57"/>
      <c r="E73" s="127" t="s">
        <v>220</v>
      </c>
      <c r="F73" s="124"/>
      <c r="G73" s="124">
        <f>SUM(G66:G72)</f>
        <v>100</v>
      </c>
      <c r="H73" s="59"/>
      <c r="I73" s="115"/>
      <c r="J73" s="115"/>
      <c r="K73" s="116"/>
    </row>
    <row r="74" spans="1:11" ht="18.75" customHeight="1" thickBot="1" x14ac:dyDescent="0.3">
      <c r="A74" s="55"/>
    </row>
    <row r="75" spans="1:11" s="54" customFormat="1" ht="30" customHeight="1" x14ac:dyDescent="0.3">
      <c r="A75" s="845" t="s">
        <v>82</v>
      </c>
      <c r="B75" s="826" t="s">
        <v>223</v>
      </c>
      <c r="C75" s="847" t="s">
        <v>196</v>
      </c>
      <c r="D75" s="837" t="s">
        <v>197</v>
      </c>
      <c r="E75" s="837"/>
      <c r="F75" s="837"/>
      <c r="G75" s="837"/>
      <c r="H75" s="837"/>
      <c r="I75" s="102" t="s">
        <v>198</v>
      </c>
      <c r="J75" s="838" t="s">
        <v>199</v>
      </c>
      <c r="K75" s="840" t="s">
        <v>200</v>
      </c>
    </row>
    <row r="76" spans="1:11" s="54" customFormat="1" ht="55.8" thickBot="1" x14ac:dyDescent="0.35">
      <c r="A76" s="846"/>
      <c r="B76" s="827"/>
      <c r="C76" s="848"/>
      <c r="D76" s="103" t="s">
        <v>201</v>
      </c>
      <c r="E76" s="51" t="s">
        <v>202</v>
      </c>
      <c r="F76" s="103" t="s">
        <v>203</v>
      </c>
      <c r="G76" s="103" t="s">
        <v>204</v>
      </c>
      <c r="H76" s="103" t="s">
        <v>221</v>
      </c>
      <c r="I76" s="52" t="s">
        <v>206</v>
      </c>
      <c r="J76" s="839"/>
      <c r="K76" s="841"/>
    </row>
    <row r="77" spans="1:11" ht="20.25" customHeight="1" x14ac:dyDescent="0.25">
      <c r="A77" s="810"/>
      <c r="B77" s="813"/>
      <c r="C77" s="849"/>
      <c r="D77" s="817" t="s">
        <v>207</v>
      </c>
      <c r="E77" s="122" t="s">
        <v>208</v>
      </c>
      <c r="F77" s="70" t="s">
        <v>170</v>
      </c>
      <c r="G77" s="123">
        <f>IF(F77="Asignado",15,0)</f>
        <v>15</v>
      </c>
      <c r="H77" s="842" t="str">
        <f>IF(AND(G84&gt;0,G84&lt;=85),"Débil",IF(AND(G84&gt;85,G84&lt;=95),"Moderado",IF(G84&gt;96,"Fuerte"," ")))</f>
        <v>Fuerte</v>
      </c>
      <c r="I77" s="820" t="s">
        <v>192</v>
      </c>
      <c r="J77" s="58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3" t="str">
        <f>IF(J77="Fuerte","NO",IF(J77=" "," ","SI"))</f>
        <v>NO</v>
      </c>
    </row>
    <row r="78" spans="1:11" ht="27.6" x14ac:dyDescent="0.25">
      <c r="A78" s="811"/>
      <c r="B78" s="814"/>
      <c r="C78" s="849"/>
      <c r="D78" s="817"/>
      <c r="E78" s="97" t="s">
        <v>209</v>
      </c>
      <c r="F78" s="67" t="s">
        <v>172</v>
      </c>
      <c r="G78" s="66">
        <f>IF(F78="Adecuado",15,0)</f>
        <v>15</v>
      </c>
      <c r="H78" s="842"/>
      <c r="I78" s="844"/>
      <c r="J78" s="835"/>
      <c r="K78" s="836"/>
    </row>
    <row r="79" spans="1:11" ht="27.6" x14ac:dyDescent="0.25">
      <c r="A79" s="811"/>
      <c r="B79" s="814"/>
      <c r="C79" s="849"/>
      <c r="D79" s="50" t="s">
        <v>210</v>
      </c>
      <c r="E79" s="97" t="s">
        <v>211</v>
      </c>
      <c r="F79" s="67" t="s">
        <v>175</v>
      </c>
      <c r="G79" s="66">
        <f>IF(F79="Oportuna",15,0)</f>
        <v>15</v>
      </c>
      <c r="H79" s="842"/>
      <c r="I79" s="844"/>
      <c r="J79" s="835"/>
      <c r="K79" s="836"/>
    </row>
    <row r="80" spans="1:11" ht="41.4" x14ac:dyDescent="0.25">
      <c r="A80" s="811"/>
      <c r="B80" s="814"/>
      <c r="C80" s="849"/>
      <c r="D80" s="50" t="s">
        <v>212</v>
      </c>
      <c r="E80" s="97" t="s">
        <v>213</v>
      </c>
      <c r="F80" s="206" t="s">
        <v>178</v>
      </c>
      <c r="G80" s="66">
        <f>IF(F80="Prevenir",15,IF(F80="Detectar",10,0))</f>
        <v>15</v>
      </c>
      <c r="H80" s="842"/>
      <c r="I80" s="844"/>
      <c r="J80" s="835"/>
      <c r="K80" s="836"/>
    </row>
    <row r="81" spans="1:78" ht="27.6" x14ac:dyDescent="0.25">
      <c r="A81" s="811"/>
      <c r="B81" s="814"/>
      <c r="C81" s="849"/>
      <c r="D81" s="50" t="s">
        <v>214</v>
      </c>
      <c r="E81" s="97" t="s">
        <v>215</v>
      </c>
      <c r="F81" s="67" t="s">
        <v>182</v>
      </c>
      <c r="G81" s="66">
        <f>IF(F81="Confiable",15,0)</f>
        <v>15</v>
      </c>
      <c r="H81" s="842"/>
      <c r="I81" s="844"/>
      <c r="J81" s="835"/>
      <c r="K81" s="836"/>
    </row>
    <row r="82" spans="1:78" ht="41.4" x14ac:dyDescent="0.25">
      <c r="A82" s="811"/>
      <c r="B82" s="814"/>
      <c r="C82" s="849"/>
      <c r="D82" s="50" t="s">
        <v>216</v>
      </c>
      <c r="E82" s="97" t="s">
        <v>217</v>
      </c>
      <c r="F82" s="206" t="s">
        <v>185</v>
      </c>
      <c r="G82" s="66">
        <f>IF(F82="Se investigan y se resuelven oportunamente",15,0)</f>
        <v>15</v>
      </c>
      <c r="H82" s="842"/>
      <c r="I82" s="844"/>
      <c r="J82" s="835"/>
      <c r="K82" s="836"/>
    </row>
    <row r="83" spans="1:78" ht="27.6" x14ac:dyDescent="0.25">
      <c r="A83" s="812"/>
      <c r="B83" s="815"/>
      <c r="C83" s="850"/>
      <c r="D83" s="45" t="s">
        <v>218</v>
      </c>
      <c r="E83" s="97" t="s">
        <v>219</v>
      </c>
      <c r="F83" s="67" t="s">
        <v>188</v>
      </c>
      <c r="G83" s="66">
        <f>IF(F83="Completa",10,IF(F83="Incompleta",5,0))</f>
        <v>10</v>
      </c>
      <c r="H83" s="843"/>
      <c r="I83" s="844"/>
      <c r="J83" s="835"/>
      <c r="K83" s="836"/>
    </row>
    <row r="84" spans="1:78" s="60" customFormat="1" ht="15" thickBot="1" x14ac:dyDescent="0.3">
      <c r="A84" s="118"/>
      <c r="B84" s="119"/>
      <c r="C84" s="56" t="s">
        <v>243</v>
      </c>
      <c r="D84" s="57"/>
      <c r="E84" s="127" t="s">
        <v>220</v>
      </c>
      <c r="F84" s="124"/>
      <c r="G84" s="124">
        <f>SUM(G77:G83)</f>
        <v>100</v>
      </c>
      <c r="H84" s="59"/>
      <c r="I84" s="115"/>
      <c r="J84" s="115"/>
      <c r="K84" s="1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45" t="s">
        <v>82</v>
      </c>
      <c r="B86" s="826" t="s">
        <v>223</v>
      </c>
      <c r="C86" s="847" t="s">
        <v>196</v>
      </c>
      <c r="D86" s="837" t="s">
        <v>197</v>
      </c>
      <c r="E86" s="837"/>
      <c r="F86" s="837"/>
      <c r="G86" s="837"/>
      <c r="H86" s="837"/>
      <c r="I86" s="102" t="s">
        <v>198</v>
      </c>
      <c r="J86" s="838" t="s">
        <v>199</v>
      </c>
      <c r="K86" s="840"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46"/>
      <c r="B87" s="827"/>
      <c r="C87" s="848"/>
      <c r="D87" s="103" t="s">
        <v>201</v>
      </c>
      <c r="E87" s="51" t="s">
        <v>202</v>
      </c>
      <c r="F87" s="103" t="s">
        <v>203</v>
      </c>
      <c r="G87" s="103" t="s">
        <v>204</v>
      </c>
      <c r="H87" s="103" t="s">
        <v>221</v>
      </c>
      <c r="I87" s="52" t="s">
        <v>206</v>
      </c>
      <c r="J87" s="839"/>
      <c r="K87" s="841"/>
    </row>
    <row r="88" spans="1:78" ht="20.25" customHeight="1" x14ac:dyDescent="0.25">
      <c r="A88" s="810" t="e">
        <f>DESCRIPCION!A17</f>
        <v>#VALUE!</v>
      </c>
      <c r="B88" s="813">
        <f>DESCRIPCION!D18</f>
        <v>0</v>
      </c>
      <c r="C88" s="849" t="s">
        <v>244</v>
      </c>
      <c r="D88" s="817" t="s">
        <v>207</v>
      </c>
      <c r="E88" s="122" t="s">
        <v>208</v>
      </c>
      <c r="F88" s="70" t="s">
        <v>169</v>
      </c>
      <c r="G88" s="123">
        <f>IF(F88="Asignado",15,0)</f>
        <v>0</v>
      </c>
      <c r="H88" s="842" t="str">
        <f>IF(AND(G95&gt;0,G95&lt;=85),"Débil",IF(AND(G95&gt;85,G95&lt;=95),"Moderado",IF(G95&gt;96,"Fuerte"," ")))</f>
        <v xml:space="preserve"> </v>
      </c>
      <c r="I88" s="820" t="s">
        <v>169</v>
      </c>
      <c r="J88" s="58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3" t="str">
        <f>IF(J88="Fuerte","NO",IF(J88=" "," ","SI"))</f>
        <v xml:space="preserve"> </v>
      </c>
    </row>
    <row r="89" spans="1:78" ht="27.6" x14ac:dyDescent="0.25">
      <c r="A89" s="811"/>
      <c r="B89" s="814"/>
      <c r="C89" s="849"/>
      <c r="D89" s="817"/>
      <c r="E89" s="97" t="s">
        <v>209</v>
      </c>
      <c r="F89" s="67" t="s">
        <v>169</v>
      </c>
      <c r="G89" s="66">
        <f>IF(F89="Adecuado",15,0)</f>
        <v>0</v>
      </c>
      <c r="H89" s="842"/>
      <c r="I89" s="844"/>
      <c r="J89" s="835"/>
      <c r="K89" s="836"/>
    </row>
    <row r="90" spans="1:78" ht="27.6" x14ac:dyDescent="0.25">
      <c r="A90" s="811"/>
      <c r="B90" s="814"/>
      <c r="C90" s="849"/>
      <c r="D90" s="50" t="s">
        <v>210</v>
      </c>
      <c r="E90" s="97" t="s">
        <v>211</v>
      </c>
      <c r="F90" s="67" t="s">
        <v>169</v>
      </c>
      <c r="G90" s="66">
        <f>IF(F90="Oportuna",15,0)</f>
        <v>0</v>
      </c>
      <c r="H90" s="842"/>
      <c r="I90" s="844"/>
      <c r="J90" s="835"/>
      <c r="K90" s="836"/>
    </row>
    <row r="91" spans="1:78" ht="41.4" x14ac:dyDescent="0.25">
      <c r="A91" s="811"/>
      <c r="B91" s="814"/>
      <c r="C91" s="849"/>
      <c r="D91" s="50" t="s">
        <v>212</v>
      </c>
      <c r="E91" s="97" t="s">
        <v>213</v>
      </c>
      <c r="F91" s="206" t="s">
        <v>169</v>
      </c>
      <c r="G91" s="66">
        <f>IF(F91="Prevenir",15,IF(F91="Detectar",10,0))</f>
        <v>0</v>
      </c>
      <c r="H91" s="842"/>
      <c r="I91" s="844"/>
      <c r="J91" s="835"/>
      <c r="K91" s="836"/>
    </row>
    <row r="92" spans="1:78" ht="27.6" x14ac:dyDescent="0.25">
      <c r="A92" s="811"/>
      <c r="B92" s="814"/>
      <c r="C92" s="849"/>
      <c r="D92" s="50" t="s">
        <v>214</v>
      </c>
      <c r="E92" s="97" t="s">
        <v>215</v>
      </c>
      <c r="F92" s="67" t="s">
        <v>169</v>
      </c>
      <c r="G92" s="66">
        <f>IF(F92="Confiable",15,0)</f>
        <v>0</v>
      </c>
      <c r="H92" s="842"/>
      <c r="I92" s="844"/>
      <c r="J92" s="835"/>
      <c r="K92" s="836"/>
    </row>
    <row r="93" spans="1:78" ht="41.4" x14ac:dyDescent="0.25">
      <c r="A93" s="811"/>
      <c r="B93" s="814"/>
      <c r="C93" s="849"/>
      <c r="D93" s="50" t="s">
        <v>216</v>
      </c>
      <c r="E93" s="97" t="s">
        <v>217</v>
      </c>
      <c r="F93" s="206" t="s">
        <v>169</v>
      </c>
      <c r="G93" s="66">
        <f>IF(F93="Se investigan y se resuelven oportunamente",15,0)</f>
        <v>0</v>
      </c>
      <c r="H93" s="842"/>
      <c r="I93" s="844"/>
      <c r="J93" s="835"/>
      <c r="K93" s="836"/>
    </row>
    <row r="94" spans="1:78" ht="27.6" x14ac:dyDescent="0.25">
      <c r="A94" s="812"/>
      <c r="B94" s="815"/>
      <c r="C94" s="850"/>
      <c r="D94" s="45" t="s">
        <v>218</v>
      </c>
      <c r="E94" s="97" t="s">
        <v>219</v>
      </c>
      <c r="F94" s="67" t="s">
        <v>169</v>
      </c>
      <c r="G94" s="66">
        <f>IF(F94="Completa",10,IF(F94="Incompleta",5,0))</f>
        <v>0</v>
      </c>
      <c r="H94" s="843"/>
      <c r="I94" s="844"/>
      <c r="J94" s="835"/>
      <c r="K94" s="836"/>
    </row>
    <row r="95" spans="1:78" ht="15" thickBot="1" x14ac:dyDescent="0.3">
      <c r="A95" s="118"/>
      <c r="B95" s="119"/>
      <c r="C95" s="56"/>
      <c r="D95" s="57"/>
      <c r="E95" s="58" t="s">
        <v>220</v>
      </c>
      <c r="F95" s="16"/>
      <c r="G95" s="16">
        <f>SUM(G88:G94)</f>
        <v>0</v>
      </c>
      <c r="H95" s="59"/>
      <c r="I95" s="115"/>
      <c r="J95" s="115"/>
      <c r="K95" s="116"/>
    </row>
    <row r="96" spans="1:78" ht="14.4" thickBot="1" x14ac:dyDescent="0.3">
      <c r="A96" s="55"/>
    </row>
    <row r="97" spans="1:78" s="54" customFormat="1" ht="30" customHeight="1" x14ac:dyDescent="0.3">
      <c r="A97" s="845" t="s">
        <v>82</v>
      </c>
      <c r="B97" s="826" t="s">
        <v>223</v>
      </c>
      <c r="C97" s="847" t="s">
        <v>196</v>
      </c>
      <c r="D97" s="837" t="s">
        <v>197</v>
      </c>
      <c r="E97" s="837"/>
      <c r="F97" s="837"/>
      <c r="G97" s="837"/>
      <c r="H97" s="837"/>
      <c r="I97" s="102" t="s">
        <v>198</v>
      </c>
      <c r="J97" s="838" t="s">
        <v>199</v>
      </c>
      <c r="K97" s="840" t="s">
        <v>200</v>
      </c>
    </row>
    <row r="98" spans="1:78" s="54" customFormat="1" ht="55.8" thickBot="1" x14ac:dyDescent="0.35">
      <c r="A98" s="846"/>
      <c r="B98" s="827"/>
      <c r="C98" s="848"/>
      <c r="D98" s="103" t="s">
        <v>201</v>
      </c>
      <c r="E98" s="51" t="s">
        <v>202</v>
      </c>
      <c r="F98" s="103" t="s">
        <v>203</v>
      </c>
      <c r="G98" s="103" t="s">
        <v>204</v>
      </c>
      <c r="H98" s="103" t="s">
        <v>221</v>
      </c>
      <c r="I98" s="52" t="s">
        <v>206</v>
      </c>
      <c r="J98" s="839"/>
      <c r="K98" s="841"/>
    </row>
    <row r="99" spans="1:78" ht="20.25" customHeight="1" x14ac:dyDescent="0.25">
      <c r="A99" s="810" t="e">
        <f>DESCRIPCION!A17</f>
        <v>#VALUE!</v>
      </c>
      <c r="B99" s="813">
        <f>DESCRIPCION!D19</f>
        <v>0</v>
      </c>
      <c r="C99" s="849" t="s">
        <v>244</v>
      </c>
      <c r="D99" s="817" t="s">
        <v>207</v>
      </c>
      <c r="E99" s="122" t="s">
        <v>208</v>
      </c>
      <c r="F99" s="70" t="s">
        <v>169</v>
      </c>
      <c r="G99" s="123">
        <f>IF(F99="Asignado",15,0)</f>
        <v>0</v>
      </c>
      <c r="H99" s="842" t="str">
        <f>IF(AND(G106&gt;0,G106&lt;=85),"Débil",IF(AND(G106&gt;85,G106&lt;=95),"Moderado",IF(G106&gt;96,"Fuerte"," ")))</f>
        <v xml:space="preserve"> </v>
      </c>
      <c r="I99" s="820" t="s">
        <v>169</v>
      </c>
      <c r="J99" s="58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3" t="str">
        <f>IF(J99="Fuerte","NO",IF(J99=" "," ","SI"))</f>
        <v xml:space="preserve"> </v>
      </c>
    </row>
    <row r="100" spans="1:78" ht="27.6" x14ac:dyDescent="0.25">
      <c r="A100" s="811"/>
      <c r="B100" s="814"/>
      <c r="C100" s="849"/>
      <c r="D100" s="817"/>
      <c r="E100" s="97" t="s">
        <v>209</v>
      </c>
      <c r="F100" s="67" t="s">
        <v>169</v>
      </c>
      <c r="G100" s="66">
        <f>IF(F100="Adecuado",15,0)</f>
        <v>0</v>
      </c>
      <c r="H100" s="842"/>
      <c r="I100" s="844"/>
      <c r="J100" s="835"/>
      <c r="K100" s="836"/>
    </row>
    <row r="101" spans="1:78" ht="42.75" customHeight="1" x14ac:dyDescent="0.25">
      <c r="A101" s="811"/>
      <c r="B101" s="814"/>
      <c r="C101" s="849"/>
      <c r="D101" s="50" t="s">
        <v>210</v>
      </c>
      <c r="E101" s="97" t="s">
        <v>211</v>
      </c>
      <c r="F101" s="67" t="s">
        <v>169</v>
      </c>
      <c r="G101" s="66">
        <f>IF(F101="Oportuna",15,0)</f>
        <v>0</v>
      </c>
      <c r="H101" s="842"/>
      <c r="I101" s="844"/>
      <c r="J101" s="835"/>
      <c r="K101" s="836"/>
    </row>
    <row r="102" spans="1:78" ht="41.4" x14ac:dyDescent="0.25">
      <c r="A102" s="811"/>
      <c r="B102" s="814"/>
      <c r="C102" s="849"/>
      <c r="D102" s="50" t="s">
        <v>212</v>
      </c>
      <c r="E102" s="97" t="s">
        <v>213</v>
      </c>
      <c r="F102" s="206" t="s">
        <v>169</v>
      </c>
      <c r="G102" s="66">
        <f>IF(F102="Prevenir",15,IF(F102="Detectar",10,0))</f>
        <v>0</v>
      </c>
      <c r="H102" s="842"/>
      <c r="I102" s="844"/>
      <c r="J102" s="835"/>
      <c r="K102" s="836"/>
    </row>
    <row r="103" spans="1:78" ht="27.6" x14ac:dyDescent="0.25">
      <c r="A103" s="811"/>
      <c r="B103" s="814"/>
      <c r="C103" s="849"/>
      <c r="D103" s="50" t="s">
        <v>214</v>
      </c>
      <c r="E103" s="97" t="s">
        <v>215</v>
      </c>
      <c r="F103" s="67" t="s">
        <v>169</v>
      </c>
      <c r="G103" s="66">
        <f>IF(F103="Confiable",15,0)</f>
        <v>0</v>
      </c>
      <c r="H103" s="842"/>
      <c r="I103" s="844"/>
      <c r="J103" s="835"/>
      <c r="K103" s="836"/>
    </row>
    <row r="104" spans="1:78" ht="41.4" x14ac:dyDescent="0.25">
      <c r="A104" s="811"/>
      <c r="B104" s="814"/>
      <c r="C104" s="849"/>
      <c r="D104" s="50" t="s">
        <v>216</v>
      </c>
      <c r="E104" s="97" t="s">
        <v>217</v>
      </c>
      <c r="F104" s="206" t="s">
        <v>169</v>
      </c>
      <c r="G104" s="66">
        <f>IF(F104="Se investigan y se resuelven oportunamente",15,0)</f>
        <v>0</v>
      </c>
      <c r="H104" s="842"/>
      <c r="I104" s="844"/>
      <c r="J104" s="835"/>
      <c r="K104" s="836"/>
    </row>
    <row r="105" spans="1:78" ht="27.6" x14ac:dyDescent="0.25">
      <c r="A105" s="812"/>
      <c r="B105" s="815"/>
      <c r="C105" s="850"/>
      <c r="D105" s="45" t="s">
        <v>218</v>
      </c>
      <c r="E105" s="97" t="s">
        <v>219</v>
      </c>
      <c r="F105" s="67" t="s">
        <v>169</v>
      </c>
      <c r="G105" s="66">
        <f>IF(F105="Completa",10,IF(F105="Incompleta",5,0))</f>
        <v>0</v>
      </c>
      <c r="H105" s="843"/>
      <c r="I105" s="844"/>
      <c r="J105" s="835"/>
      <c r="K105" s="836"/>
    </row>
    <row r="106" spans="1:78" s="60" customFormat="1" ht="15" thickBot="1" x14ac:dyDescent="0.3">
      <c r="A106" s="118"/>
      <c r="B106" s="119"/>
      <c r="C106" s="56"/>
      <c r="D106" s="57"/>
      <c r="E106" s="58" t="s">
        <v>220</v>
      </c>
      <c r="F106" s="16"/>
      <c r="G106" s="16">
        <f>SUM(G99:G105)</f>
        <v>0</v>
      </c>
      <c r="H106" s="59"/>
      <c r="I106" s="115"/>
      <c r="J106" s="115"/>
      <c r="K106" s="1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45" t="s">
        <v>82</v>
      </c>
      <c r="B108" s="826" t="s">
        <v>223</v>
      </c>
      <c r="C108" s="847" t="s">
        <v>196</v>
      </c>
      <c r="D108" s="837" t="s">
        <v>197</v>
      </c>
      <c r="E108" s="837"/>
      <c r="F108" s="837"/>
      <c r="G108" s="837"/>
      <c r="H108" s="837"/>
      <c r="I108" s="102" t="s">
        <v>198</v>
      </c>
      <c r="J108" s="838" t="s">
        <v>199</v>
      </c>
      <c r="K108" s="840"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46"/>
      <c r="B109" s="827"/>
      <c r="C109" s="848"/>
      <c r="D109" s="103" t="s">
        <v>201</v>
      </c>
      <c r="E109" s="51" t="s">
        <v>202</v>
      </c>
      <c r="F109" s="103" t="s">
        <v>203</v>
      </c>
      <c r="G109" s="103" t="s">
        <v>204</v>
      </c>
      <c r="H109" s="103" t="s">
        <v>221</v>
      </c>
      <c r="I109" s="52" t="s">
        <v>206</v>
      </c>
      <c r="J109" s="839"/>
      <c r="K109" s="841"/>
    </row>
    <row r="110" spans="1:78" ht="20.25" customHeight="1" x14ac:dyDescent="0.25">
      <c r="A110" s="810" t="str">
        <f>DESCRIPCION!A20</f>
        <v>d</v>
      </c>
      <c r="B110" s="813">
        <f>DESCRIPCION!D20</f>
        <v>0</v>
      </c>
      <c r="C110" s="811"/>
      <c r="D110" s="817" t="s">
        <v>207</v>
      </c>
      <c r="E110" s="122" t="s">
        <v>208</v>
      </c>
      <c r="F110" s="70" t="s">
        <v>169</v>
      </c>
      <c r="G110" s="123">
        <f>IF(F110="Asignado",15,0)</f>
        <v>0</v>
      </c>
      <c r="H110" s="842" t="str">
        <f>IF(AND(G117&gt;0,G117&lt;=85),"Débil",IF(AND(G117&gt;85,G117&lt;=95),"Moderado",IF(G117&gt;96,"Fuerte"," ")))</f>
        <v xml:space="preserve"> </v>
      </c>
      <c r="I110" s="820" t="s">
        <v>169</v>
      </c>
      <c r="J110" s="58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3" t="str">
        <f>IF(J110="Fuerte","NO",IF(J110=" "," ","SI"))</f>
        <v xml:space="preserve"> </v>
      </c>
    </row>
    <row r="111" spans="1:78" ht="27.6" x14ac:dyDescent="0.25">
      <c r="A111" s="811"/>
      <c r="B111" s="814"/>
      <c r="C111" s="811"/>
      <c r="D111" s="817"/>
      <c r="E111" s="97" t="s">
        <v>209</v>
      </c>
      <c r="F111" s="67" t="s">
        <v>169</v>
      </c>
      <c r="G111" s="66">
        <f>IF(F111="Adecuado",15,0)</f>
        <v>0</v>
      </c>
      <c r="H111" s="842"/>
      <c r="I111" s="844"/>
      <c r="J111" s="835"/>
      <c r="K111" s="836"/>
    </row>
    <row r="112" spans="1:78" ht="42.75" customHeight="1" x14ac:dyDescent="0.25">
      <c r="A112" s="811"/>
      <c r="B112" s="814"/>
      <c r="C112" s="811"/>
      <c r="D112" s="50" t="s">
        <v>210</v>
      </c>
      <c r="E112" s="97" t="s">
        <v>211</v>
      </c>
      <c r="F112" s="67" t="s">
        <v>169</v>
      </c>
      <c r="G112" s="66">
        <f>IF(F112="Oportuna",15,0)</f>
        <v>0</v>
      </c>
      <c r="H112" s="842"/>
      <c r="I112" s="844"/>
      <c r="J112" s="835"/>
      <c r="K112" s="836"/>
    </row>
    <row r="113" spans="1:78" ht="41.4" x14ac:dyDescent="0.25">
      <c r="A113" s="811"/>
      <c r="B113" s="814"/>
      <c r="C113" s="811"/>
      <c r="D113" s="50" t="s">
        <v>212</v>
      </c>
      <c r="E113" s="97" t="s">
        <v>213</v>
      </c>
      <c r="F113" s="206" t="s">
        <v>169</v>
      </c>
      <c r="G113" s="66">
        <f>IF(F113="Prevenir",15,IF(F113="Detectar",10,0))</f>
        <v>0</v>
      </c>
      <c r="H113" s="842"/>
      <c r="I113" s="844"/>
      <c r="J113" s="835"/>
      <c r="K113" s="836"/>
    </row>
    <row r="114" spans="1:78" ht="27.6" x14ac:dyDescent="0.25">
      <c r="A114" s="811"/>
      <c r="B114" s="814"/>
      <c r="C114" s="811"/>
      <c r="D114" s="50" t="s">
        <v>214</v>
      </c>
      <c r="E114" s="97" t="s">
        <v>215</v>
      </c>
      <c r="F114" s="67" t="s">
        <v>169</v>
      </c>
      <c r="G114" s="66">
        <f>IF(F114="Confiable",15,0)</f>
        <v>0</v>
      </c>
      <c r="H114" s="842"/>
      <c r="I114" s="844"/>
      <c r="J114" s="835"/>
      <c r="K114" s="836"/>
    </row>
    <row r="115" spans="1:78" ht="41.4" x14ac:dyDescent="0.25">
      <c r="A115" s="811"/>
      <c r="B115" s="814"/>
      <c r="C115" s="811"/>
      <c r="D115" s="50" t="s">
        <v>216</v>
      </c>
      <c r="E115" s="97" t="s">
        <v>217</v>
      </c>
      <c r="F115" s="206" t="s">
        <v>169</v>
      </c>
      <c r="G115" s="66">
        <f>IF(F115="Se investigan y se resuelven oportunamente",15,0)</f>
        <v>0</v>
      </c>
      <c r="H115" s="842"/>
      <c r="I115" s="844"/>
      <c r="J115" s="835"/>
      <c r="K115" s="836"/>
    </row>
    <row r="116" spans="1:78" ht="27.6" x14ac:dyDescent="0.25">
      <c r="A116" s="812"/>
      <c r="B116" s="815"/>
      <c r="C116" s="812"/>
      <c r="D116" s="45" t="s">
        <v>218</v>
      </c>
      <c r="E116" s="97" t="s">
        <v>219</v>
      </c>
      <c r="F116" s="67" t="s">
        <v>169</v>
      </c>
      <c r="G116" s="66">
        <f>IF(F116="Completa",10,IF(F116="Incompleta",5,0))</f>
        <v>0</v>
      </c>
      <c r="H116" s="843"/>
      <c r="I116" s="892"/>
      <c r="J116" s="890"/>
      <c r="K116" s="891"/>
    </row>
    <row r="117" spans="1:78" ht="15" thickBot="1" x14ac:dyDescent="0.3">
      <c r="A117" s="118"/>
      <c r="B117" s="119"/>
      <c r="C117" s="56"/>
      <c r="D117" s="57"/>
      <c r="E117" s="58" t="s">
        <v>220</v>
      </c>
      <c r="F117" s="16"/>
      <c r="G117" s="16">
        <f>SUM(G110:G116)</f>
        <v>0</v>
      </c>
      <c r="H117" s="128"/>
      <c r="I117" s="129"/>
      <c r="J117" s="129"/>
      <c r="K117" s="130"/>
    </row>
    <row r="118" spans="1:78" ht="14.4" thickBot="1" x14ac:dyDescent="0.3">
      <c r="A118" s="55"/>
    </row>
    <row r="119" spans="1:78" s="54" customFormat="1" ht="30" customHeight="1" x14ac:dyDescent="0.3">
      <c r="A119" s="824" t="s">
        <v>82</v>
      </c>
      <c r="B119" s="826" t="s">
        <v>223</v>
      </c>
      <c r="C119" s="828" t="s">
        <v>196</v>
      </c>
      <c r="D119" s="830" t="s">
        <v>197</v>
      </c>
      <c r="E119" s="831"/>
      <c r="F119" s="831"/>
      <c r="G119" s="831"/>
      <c r="H119" s="832"/>
      <c r="I119" s="102" t="s">
        <v>198</v>
      </c>
      <c r="J119" s="833" t="s">
        <v>199</v>
      </c>
      <c r="K119" s="808" t="s">
        <v>200</v>
      </c>
    </row>
    <row r="120" spans="1:78" s="54" customFormat="1" ht="55.8" thickBot="1" x14ac:dyDescent="0.35">
      <c r="A120" s="825"/>
      <c r="B120" s="827"/>
      <c r="C120" s="829"/>
      <c r="D120" s="103" t="s">
        <v>201</v>
      </c>
      <c r="E120" s="51" t="s">
        <v>202</v>
      </c>
      <c r="F120" s="103" t="s">
        <v>203</v>
      </c>
      <c r="G120" s="103" t="s">
        <v>204</v>
      </c>
      <c r="H120" s="103" t="s">
        <v>221</v>
      </c>
      <c r="I120" s="52" t="s">
        <v>206</v>
      </c>
      <c r="J120" s="834"/>
      <c r="K120" s="809"/>
    </row>
    <row r="121" spans="1:78" ht="20.25" customHeight="1" x14ac:dyDescent="0.25">
      <c r="A121" s="810" t="str">
        <f>DESCRIPCION!A20</f>
        <v>d</v>
      </c>
      <c r="B121" s="813">
        <f>DESCRIPCION!D21</f>
        <v>0</v>
      </c>
      <c r="C121" s="810"/>
      <c r="D121" s="816" t="s">
        <v>207</v>
      </c>
      <c r="E121" s="122" t="s">
        <v>208</v>
      </c>
      <c r="F121" s="70" t="s">
        <v>169</v>
      </c>
      <c r="G121" s="123">
        <f>IF(F121="Asignado",15,0)</f>
        <v>0</v>
      </c>
      <c r="H121" s="585" t="str">
        <f>IF(AND(G128&gt;0,G128&lt;=85),"Débil",IF(AND(G128&gt;85,G128&lt;=95),"Moderado",IF(G128&gt;96,"Fuerte"," ")))</f>
        <v xml:space="preserve"> </v>
      </c>
      <c r="I121" s="818" t="s">
        <v>169</v>
      </c>
      <c r="J121" s="58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21" t="str">
        <f>IF(J121="Fuerte","NO",IF(J121=" "," ","SI"))</f>
        <v xml:space="preserve"> </v>
      </c>
    </row>
    <row r="122" spans="1:78" ht="27.6" x14ac:dyDescent="0.25">
      <c r="A122" s="811"/>
      <c r="B122" s="814"/>
      <c r="C122" s="811"/>
      <c r="D122" s="817"/>
      <c r="E122" s="97" t="s">
        <v>209</v>
      </c>
      <c r="F122" s="67" t="s">
        <v>169</v>
      </c>
      <c r="G122" s="66">
        <f>IF(F122="Adecuado",15,0)</f>
        <v>0</v>
      </c>
      <c r="H122" s="586"/>
      <c r="I122" s="819"/>
      <c r="J122" s="586"/>
      <c r="K122" s="822"/>
    </row>
    <row r="123" spans="1:78" ht="27.6" x14ac:dyDescent="0.25">
      <c r="A123" s="811"/>
      <c r="B123" s="814"/>
      <c r="C123" s="811"/>
      <c r="D123" s="50" t="s">
        <v>210</v>
      </c>
      <c r="E123" s="97" t="s">
        <v>211</v>
      </c>
      <c r="F123" s="67" t="s">
        <v>169</v>
      </c>
      <c r="G123" s="66">
        <f>IF(F123="Oportuna",15,0)</f>
        <v>0</v>
      </c>
      <c r="H123" s="586"/>
      <c r="I123" s="819"/>
      <c r="J123" s="586"/>
      <c r="K123" s="822"/>
    </row>
    <row r="124" spans="1:78" ht="41.4" x14ac:dyDescent="0.25">
      <c r="A124" s="811"/>
      <c r="B124" s="814"/>
      <c r="C124" s="811"/>
      <c r="D124" s="50" t="s">
        <v>212</v>
      </c>
      <c r="E124" s="97" t="s">
        <v>213</v>
      </c>
      <c r="F124" s="206" t="s">
        <v>169</v>
      </c>
      <c r="G124" s="66">
        <f>IF(F124="Prevenir",15,IF(F124="Detectar",10,0))</f>
        <v>0</v>
      </c>
      <c r="H124" s="586"/>
      <c r="I124" s="819"/>
      <c r="J124" s="586"/>
      <c r="K124" s="822"/>
    </row>
    <row r="125" spans="1:78" ht="27.6" x14ac:dyDescent="0.25">
      <c r="A125" s="811"/>
      <c r="B125" s="814"/>
      <c r="C125" s="811"/>
      <c r="D125" s="50" t="s">
        <v>214</v>
      </c>
      <c r="E125" s="97" t="s">
        <v>215</v>
      </c>
      <c r="F125" s="67" t="s">
        <v>169</v>
      </c>
      <c r="G125" s="66">
        <f>IF(F125="Confiable",15,0)</f>
        <v>0</v>
      </c>
      <c r="H125" s="586"/>
      <c r="I125" s="819"/>
      <c r="J125" s="586"/>
      <c r="K125" s="822"/>
    </row>
    <row r="126" spans="1:78" ht="41.4" x14ac:dyDescent="0.25">
      <c r="A126" s="811"/>
      <c r="B126" s="814"/>
      <c r="C126" s="811"/>
      <c r="D126" s="50" t="s">
        <v>216</v>
      </c>
      <c r="E126" s="97" t="s">
        <v>217</v>
      </c>
      <c r="F126" s="206" t="s">
        <v>169</v>
      </c>
      <c r="G126" s="66">
        <f>IF(F126="Se investigan y se resuelven oportunamente",15,0)</f>
        <v>0</v>
      </c>
      <c r="H126" s="586"/>
      <c r="I126" s="819"/>
      <c r="J126" s="586"/>
      <c r="K126" s="822"/>
    </row>
    <row r="127" spans="1:78" ht="27.6" x14ac:dyDescent="0.25">
      <c r="A127" s="812"/>
      <c r="B127" s="815"/>
      <c r="C127" s="812"/>
      <c r="D127" s="45" t="s">
        <v>218</v>
      </c>
      <c r="E127" s="97" t="s">
        <v>219</v>
      </c>
      <c r="F127" s="67" t="s">
        <v>169</v>
      </c>
      <c r="G127" s="66">
        <f>IF(F127="Completa",10,IF(F127="Incompleta",5,0))</f>
        <v>0</v>
      </c>
      <c r="H127" s="587"/>
      <c r="I127" s="820"/>
      <c r="J127" s="587"/>
      <c r="K127" s="823"/>
    </row>
    <row r="128" spans="1:78" s="60" customFormat="1" ht="15" thickBot="1" x14ac:dyDescent="0.3">
      <c r="A128" s="118"/>
      <c r="B128" s="119"/>
      <c r="C128" s="56"/>
      <c r="D128" s="57"/>
      <c r="E128" s="58" t="s">
        <v>220</v>
      </c>
      <c r="F128" s="16"/>
      <c r="G128" s="16">
        <f>SUM(G121:G127)</f>
        <v>0</v>
      </c>
      <c r="H128" s="128"/>
      <c r="I128" s="129"/>
      <c r="J128" s="129"/>
      <c r="K128" s="130"/>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24" t="s">
        <v>82</v>
      </c>
      <c r="B130" s="826" t="s">
        <v>223</v>
      </c>
      <c r="C130" s="828" t="s">
        <v>196</v>
      </c>
      <c r="D130" s="830" t="s">
        <v>197</v>
      </c>
      <c r="E130" s="831"/>
      <c r="F130" s="831"/>
      <c r="G130" s="831"/>
      <c r="H130" s="832"/>
      <c r="I130" s="102" t="s">
        <v>198</v>
      </c>
      <c r="J130" s="833" t="s">
        <v>199</v>
      </c>
      <c r="K130" s="808"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25"/>
      <c r="B131" s="827"/>
      <c r="C131" s="829"/>
      <c r="D131" s="103" t="s">
        <v>201</v>
      </c>
      <c r="E131" s="51" t="s">
        <v>202</v>
      </c>
      <c r="F131" s="103" t="s">
        <v>203</v>
      </c>
      <c r="G131" s="103" t="s">
        <v>204</v>
      </c>
      <c r="H131" s="103" t="s">
        <v>221</v>
      </c>
      <c r="I131" s="52" t="s">
        <v>206</v>
      </c>
      <c r="J131" s="834"/>
      <c r="K131" s="809"/>
    </row>
    <row r="132" spans="1:78" ht="20.25" customHeight="1" x14ac:dyDescent="0.25">
      <c r="A132" s="810" t="str">
        <f>DESCRIPCION!A20</f>
        <v>d</v>
      </c>
      <c r="B132" s="813">
        <f>DESCRIPCION!D22</f>
        <v>0</v>
      </c>
      <c r="C132" s="810"/>
      <c r="D132" s="816" t="s">
        <v>207</v>
      </c>
      <c r="E132" s="122" t="s">
        <v>208</v>
      </c>
      <c r="F132" s="70" t="s">
        <v>169</v>
      </c>
      <c r="G132" s="123">
        <f>IF(F132="Asignado",15,0)</f>
        <v>0</v>
      </c>
      <c r="H132" s="585" t="str">
        <f>IF(AND(G139&gt;0,G139&lt;=85),"Débil",IF(AND(G139&gt;85,G139&lt;=95),"Moderado",IF(G139&gt;96,"Fuerte"," ")))</f>
        <v xml:space="preserve"> </v>
      </c>
      <c r="I132" s="818" t="s">
        <v>169</v>
      </c>
      <c r="J132" s="58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21" t="str">
        <f>IF(J132="Fuerte","NO",IF(J132=" "," ","SI"))</f>
        <v xml:space="preserve"> </v>
      </c>
    </row>
    <row r="133" spans="1:78" ht="27.6" x14ac:dyDescent="0.25">
      <c r="A133" s="811"/>
      <c r="B133" s="814"/>
      <c r="C133" s="811"/>
      <c r="D133" s="817"/>
      <c r="E133" s="97" t="s">
        <v>209</v>
      </c>
      <c r="F133" s="67" t="s">
        <v>169</v>
      </c>
      <c r="G133" s="66">
        <f>IF(F133="Adecuado",15,0)</f>
        <v>0</v>
      </c>
      <c r="H133" s="586"/>
      <c r="I133" s="819"/>
      <c r="J133" s="586"/>
      <c r="K133" s="822"/>
    </row>
    <row r="134" spans="1:78" ht="27.6" x14ac:dyDescent="0.25">
      <c r="A134" s="811"/>
      <c r="B134" s="814"/>
      <c r="C134" s="811"/>
      <c r="D134" s="50" t="s">
        <v>210</v>
      </c>
      <c r="E134" s="97" t="s">
        <v>211</v>
      </c>
      <c r="F134" s="67" t="s">
        <v>169</v>
      </c>
      <c r="G134" s="66">
        <f>IF(F134="Oportuna",15,0)</f>
        <v>0</v>
      </c>
      <c r="H134" s="586"/>
      <c r="I134" s="819"/>
      <c r="J134" s="586"/>
      <c r="K134" s="822"/>
    </row>
    <row r="135" spans="1:78" ht="41.4" x14ac:dyDescent="0.25">
      <c r="A135" s="811"/>
      <c r="B135" s="814"/>
      <c r="C135" s="811"/>
      <c r="D135" s="50" t="s">
        <v>212</v>
      </c>
      <c r="E135" s="97" t="s">
        <v>213</v>
      </c>
      <c r="F135" s="206" t="s">
        <v>169</v>
      </c>
      <c r="G135" s="66">
        <f>IF(F135="Prevenir",15,IF(F135="Detectar",10,0))</f>
        <v>0</v>
      </c>
      <c r="H135" s="586"/>
      <c r="I135" s="819"/>
      <c r="J135" s="586"/>
      <c r="K135" s="822"/>
    </row>
    <row r="136" spans="1:78" ht="27.6" x14ac:dyDescent="0.25">
      <c r="A136" s="811"/>
      <c r="B136" s="814"/>
      <c r="C136" s="811"/>
      <c r="D136" s="50" t="s">
        <v>214</v>
      </c>
      <c r="E136" s="97" t="s">
        <v>215</v>
      </c>
      <c r="F136" s="67" t="s">
        <v>169</v>
      </c>
      <c r="G136" s="66">
        <f>IF(F136="Confiable",15,0)</f>
        <v>0</v>
      </c>
      <c r="H136" s="586"/>
      <c r="I136" s="819"/>
      <c r="J136" s="586"/>
      <c r="K136" s="822"/>
    </row>
    <row r="137" spans="1:78" ht="41.4" x14ac:dyDescent="0.25">
      <c r="A137" s="811"/>
      <c r="B137" s="814"/>
      <c r="C137" s="811"/>
      <c r="D137" s="50" t="s">
        <v>216</v>
      </c>
      <c r="E137" s="97" t="s">
        <v>217</v>
      </c>
      <c r="F137" s="206" t="s">
        <v>169</v>
      </c>
      <c r="G137" s="66">
        <f>IF(F137="Se investigan y se resuelven oportunamente",15,0)</f>
        <v>0</v>
      </c>
      <c r="H137" s="586"/>
      <c r="I137" s="819"/>
      <c r="J137" s="586"/>
      <c r="K137" s="822"/>
    </row>
    <row r="138" spans="1:78" ht="27.6" x14ac:dyDescent="0.25">
      <c r="A138" s="812"/>
      <c r="B138" s="815"/>
      <c r="C138" s="812"/>
      <c r="D138" s="45" t="s">
        <v>218</v>
      </c>
      <c r="E138" s="97" t="s">
        <v>219</v>
      </c>
      <c r="F138" s="67" t="s">
        <v>169</v>
      </c>
      <c r="G138" s="66">
        <f>IF(F138="Completa",10,IF(F138="Incompleta",5,0))</f>
        <v>0</v>
      </c>
      <c r="H138" s="587"/>
      <c r="I138" s="820"/>
      <c r="J138" s="587"/>
      <c r="K138" s="823"/>
    </row>
    <row r="139" spans="1:78" ht="15" thickBot="1" x14ac:dyDescent="0.3">
      <c r="A139" s="118"/>
      <c r="B139" s="119"/>
      <c r="C139" s="56"/>
      <c r="D139" s="57"/>
      <c r="E139" s="58" t="s">
        <v>220</v>
      </c>
      <c r="F139" s="16"/>
      <c r="G139" s="16">
        <f>SUM(G132:G138)</f>
        <v>0</v>
      </c>
      <c r="H139" s="128"/>
      <c r="I139" s="129"/>
      <c r="J139" s="129"/>
      <c r="K139" s="130"/>
    </row>
    <row r="140" spans="1:78" ht="14.4" thickBot="1" x14ac:dyDescent="0.3">
      <c r="A140" s="55"/>
    </row>
    <row r="141" spans="1:78" s="54" customFormat="1" ht="30" customHeight="1" x14ac:dyDescent="0.3">
      <c r="A141" s="824" t="s">
        <v>82</v>
      </c>
      <c r="B141" s="826" t="s">
        <v>223</v>
      </c>
      <c r="C141" s="828" t="s">
        <v>196</v>
      </c>
      <c r="D141" s="830" t="s">
        <v>197</v>
      </c>
      <c r="E141" s="831"/>
      <c r="F141" s="831"/>
      <c r="G141" s="831"/>
      <c r="H141" s="832"/>
      <c r="I141" s="102" t="s">
        <v>198</v>
      </c>
      <c r="J141" s="833" t="s">
        <v>199</v>
      </c>
      <c r="K141" s="808" t="s">
        <v>200</v>
      </c>
    </row>
    <row r="142" spans="1:78" s="54" customFormat="1" ht="55.8" thickBot="1" x14ac:dyDescent="0.35">
      <c r="A142" s="825"/>
      <c r="B142" s="827"/>
      <c r="C142" s="829"/>
      <c r="D142" s="103" t="s">
        <v>201</v>
      </c>
      <c r="E142" s="51" t="s">
        <v>202</v>
      </c>
      <c r="F142" s="103" t="s">
        <v>203</v>
      </c>
      <c r="G142" s="103" t="s">
        <v>204</v>
      </c>
      <c r="H142" s="103" t="s">
        <v>221</v>
      </c>
      <c r="I142" s="52" t="s">
        <v>206</v>
      </c>
      <c r="J142" s="834"/>
      <c r="K142" s="809"/>
    </row>
    <row r="143" spans="1:78" ht="20.25" customHeight="1" x14ac:dyDescent="0.25">
      <c r="A143" s="810" t="str">
        <f>DESCRIPCION!A23</f>
        <v>e</v>
      </c>
      <c r="B143" s="813">
        <f>DESCRIPCION!D23</f>
        <v>0</v>
      </c>
      <c r="C143" s="810"/>
      <c r="D143" s="816" t="s">
        <v>207</v>
      </c>
      <c r="E143" s="122" t="s">
        <v>208</v>
      </c>
      <c r="F143" s="70" t="s">
        <v>169</v>
      </c>
      <c r="G143" s="123">
        <f>IF(F143="Asignado",15,0)</f>
        <v>0</v>
      </c>
      <c r="H143" s="585" t="str">
        <f>IF(AND(G150&gt;0,G150&lt;=85),"Débil",IF(AND(G150&gt;85,G150&lt;=95),"Moderado",IF(G150&gt;96,"Fuerte"," ")))</f>
        <v xml:space="preserve"> </v>
      </c>
      <c r="I143" s="818" t="s">
        <v>169</v>
      </c>
      <c r="J143" s="58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21" t="str">
        <f>IF(J143="Fuerte","NO",IF(J143=" "," ","SI"))</f>
        <v xml:space="preserve"> </v>
      </c>
    </row>
    <row r="144" spans="1:78" ht="27.6" x14ac:dyDescent="0.25">
      <c r="A144" s="811"/>
      <c r="B144" s="814"/>
      <c r="C144" s="811"/>
      <c r="D144" s="817"/>
      <c r="E144" s="97" t="s">
        <v>209</v>
      </c>
      <c r="F144" s="67" t="s">
        <v>169</v>
      </c>
      <c r="G144" s="66">
        <f>IF(F144="Adecuado",15,0)</f>
        <v>0</v>
      </c>
      <c r="H144" s="586"/>
      <c r="I144" s="819"/>
      <c r="J144" s="586"/>
      <c r="K144" s="822"/>
    </row>
    <row r="145" spans="1:98" ht="27.6" x14ac:dyDescent="0.25">
      <c r="A145" s="811"/>
      <c r="B145" s="814"/>
      <c r="C145" s="811"/>
      <c r="D145" s="50" t="s">
        <v>210</v>
      </c>
      <c r="E145" s="97" t="s">
        <v>211</v>
      </c>
      <c r="F145" s="67" t="s">
        <v>169</v>
      </c>
      <c r="G145" s="66">
        <f>IF(F145="Oportuna",15,0)</f>
        <v>0</v>
      </c>
      <c r="H145" s="586"/>
      <c r="I145" s="819"/>
      <c r="J145" s="586"/>
      <c r="K145" s="822"/>
    </row>
    <row r="146" spans="1:98" ht="41.4" x14ac:dyDescent="0.25">
      <c r="A146" s="811"/>
      <c r="B146" s="814"/>
      <c r="C146" s="811"/>
      <c r="D146" s="50" t="s">
        <v>212</v>
      </c>
      <c r="E146" s="97" t="s">
        <v>213</v>
      </c>
      <c r="F146" s="206" t="s">
        <v>169</v>
      </c>
      <c r="G146" s="66">
        <f>IF(F146="Prevenir",15,IF(F146="Detectar",10,0))</f>
        <v>0</v>
      </c>
      <c r="H146" s="586"/>
      <c r="I146" s="819"/>
      <c r="J146" s="586"/>
      <c r="K146" s="822"/>
    </row>
    <row r="147" spans="1:98" ht="27.6" x14ac:dyDescent="0.25">
      <c r="A147" s="811"/>
      <c r="B147" s="814"/>
      <c r="C147" s="811"/>
      <c r="D147" s="50" t="s">
        <v>214</v>
      </c>
      <c r="E147" s="97" t="s">
        <v>215</v>
      </c>
      <c r="F147" s="67" t="s">
        <v>169</v>
      </c>
      <c r="G147" s="66">
        <f>IF(F147="Confiable",15,0)</f>
        <v>0</v>
      </c>
      <c r="H147" s="586"/>
      <c r="I147" s="819"/>
      <c r="J147" s="586"/>
      <c r="K147" s="822"/>
    </row>
    <row r="148" spans="1:98" ht="41.4" x14ac:dyDescent="0.25">
      <c r="A148" s="811"/>
      <c r="B148" s="814"/>
      <c r="C148" s="811"/>
      <c r="D148" s="50" t="s">
        <v>216</v>
      </c>
      <c r="E148" s="97" t="s">
        <v>217</v>
      </c>
      <c r="F148" s="206" t="s">
        <v>169</v>
      </c>
      <c r="G148" s="66">
        <f>IF(F148="Se investigan y se resuelven oportunamente",15,0)</f>
        <v>0</v>
      </c>
      <c r="H148" s="586"/>
      <c r="I148" s="819"/>
      <c r="J148" s="586"/>
      <c r="K148" s="822"/>
    </row>
    <row r="149" spans="1:98" ht="27.6" x14ac:dyDescent="0.25">
      <c r="A149" s="812"/>
      <c r="B149" s="815"/>
      <c r="C149" s="812"/>
      <c r="D149" s="45" t="s">
        <v>218</v>
      </c>
      <c r="E149" s="97" t="s">
        <v>219</v>
      </c>
      <c r="F149" s="67" t="s">
        <v>169</v>
      </c>
      <c r="G149" s="66">
        <f>IF(F149="Completa",10,IF(F149="Incompleta",5,0))</f>
        <v>0</v>
      </c>
      <c r="H149" s="587"/>
      <c r="I149" s="820"/>
      <c r="J149" s="587"/>
      <c r="K149" s="823"/>
    </row>
    <row r="150" spans="1:98" s="60" customFormat="1" ht="15" thickBot="1" x14ac:dyDescent="0.3">
      <c r="A150" s="118"/>
      <c r="B150" s="119"/>
      <c r="C150" s="56"/>
      <c r="D150" s="57"/>
      <c r="E150" s="58" t="s">
        <v>220</v>
      </c>
      <c r="F150" s="16"/>
      <c r="G150" s="16">
        <f>SUM(G143:G149)</f>
        <v>0</v>
      </c>
      <c r="H150" s="128"/>
      <c r="I150" s="129"/>
      <c r="J150" s="129"/>
      <c r="K150" s="130"/>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24" t="s">
        <v>82</v>
      </c>
      <c r="B152" s="826" t="s">
        <v>223</v>
      </c>
      <c r="C152" s="828" t="s">
        <v>196</v>
      </c>
      <c r="D152" s="830" t="s">
        <v>197</v>
      </c>
      <c r="E152" s="831"/>
      <c r="F152" s="831"/>
      <c r="G152" s="831"/>
      <c r="H152" s="832"/>
      <c r="I152" s="102" t="s">
        <v>198</v>
      </c>
      <c r="J152" s="833" t="s">
        <v>199</v>
      </c>
      <c r="K152" s="808" t="s">
        <v>200</v>
      </c>
    </row>
    <row r="153" spans="1:98" ht="55.8" thickBot="1" x14ac:dyDescent="0.3">
      <c r="A153" s="825"/>
      <c r="B153" s="827"/>
      <c r="C153" s="829"/>
      <c r="D153" s="103" t="s">
        <v>201</v>
      </c>
      <c r="E153" s="51" t="s">
        <v>202</v>
      </c>
      <c r="F153" s="103" t="s">
        <v>203</v>
      </c>
      <c r="G153" s="103" t="s">
        <v>204</v>
      </c>
      <c r="H153" s="103" t="s">
        <v>221</v>
      </c>
      <c r="I153" s="52" t="s">
        <v>206</v>
      </c>
      <c r="J153" s="834"/>
      <c r="K153" s="809"/>
    </row>
    <row r="154" spans="1:98" x14ac:dyDescent="0.25">
      <c r="A154" s="810" t="str">
        <f>DESCRIPCION!A23</f>
        <v>e</v>
      </c>
      <c r="B154" s="813">
        <f>DESCRIPCION!D24</f>
        <v>0</v>
      </c>
      <c r="C154" s="810"/>
      <c r="D154" s="816" t="s">
        <v>207</v>
      </c>
      <c r="E154" s="122" t="s">
        <v>208</v>
      </c>
      <c r="F154" s="70" t="s">
        <v>169</v>
      </c>
      <c r="G154" s="123">
        <f>IF(F154="Asignado",15,0)</f>
        <v>0</v>
      </c>
      <c r="H154" s="585" t="str">
        <f>IF(AND(G161&gt;0,G161&lt;=85),"Débil",IF(AND(G161&gt;85,G161&lt;=95),"Moderado",IF(G161&gt;96,"Fuerte"," ")))</f>
        <v xml:space="preserve"> </v>
      </c>
      <c r="I154" s="818" t="s">
        <v>169</v>
      </c>
      <c r="J154" s="58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21" t="str">
        <f>IF(J154="Fuerte","NO",IF(J154=" "," ","SI"))</f>
        <v xml:space="preserve"> </v>
      </c>
    </row>
    <row r="155" spans="1:98" ht="27.6" x14ac:dyDescent="0.25">
      <c r="A155" s="811"/>
      <c r="B155" s="814"/>
      <c r="C155" s="811"/>
      <c r="D155" s="817"/>
      <c r="E155" s="97" t="s">
        <v>209</v>
      </c>
      <c r="F155" s="67" t="s">
        <v>169</v>
      </c>
      <c r="G155" s="66">
        <f>IF(F155="Adecuado",15,0)</f>
        <v>0</v>
      </c>
      <c r="H155" s="586"/>
      <c r="I155" s="819"/>
      <c r="J155" s="586"/>
      <c r="K155" s="822"/>
    </row>
    <row r="156" spans="1:98" ht="27.6" x14ac:dyDescent="0.25">
      <c r="A156" s="811"/>
      <c r="B156" s="814"/>
      <c r="C156" s="811"/>
      <c r="D156" s="50" t="s">
        <v>210</v>
      </c>
      <c r="E156" s="97" t="s">
        <v>211</v>
      </c>
      <c r="F156" s="67" t="s">
        <v>169</v>
      </c>
      <c r="G156" s="66">
        <f>IF(F156="Oportuna",15,0)</f>
        <v>0</v>
      </c>
      <c r="H156" s="586"/>
      <c r="I156" s="819"/>
      <c r="J156" s="586"/>
      <c r="K156" s="822"/>
    </row>
    <row r="157" spans="1:98" ht="41.4" x14ac:dyDescent="0.25">
      <c r="A157" s="811"/>
      <c r="B157" s="814"/>
      <c r="C157" s="811"/>
      <c r="D157" s="50" t="s">
        <v>212</v>
      </c>
      <c r="E157" s="97" t="s">
        <v>213</v>
      </c>
      <c r="F157" s="206" t="s">
        <v>169</v>
      </c>
      <c r="G157" s="66">
        <f>IF(F157="Prevenir",15,IF(F157="Detectar",10,0))</f>
        <v>0</v>
      </c>
      <c r="H157" s="586"/>
      <c r="I157" s="819"/>
      <c r="J157" s="586"/>
      <c r="K157" s="822"/>
    </row>
    <row r="158" spans="1:98" ht="27.6" x14ac:dyDescent="0.25">
      <c r="A158" s="811"/>
      <c r="B158" s="814"/>
      <c r="C158" s="811"/>
      <c r="D158" s="50" t="s">
        <v>214</v>
      </c>
      <c r="E158" s="97" t="s">
        <v>215</v>
      </c>
      <c r="F158" s="67" t="s">
        <v>169</v>
      </c>
      <c r="G158" s="66">
        <f>IF(F158="Confiable",15,0)</f>
        <v>0</v>
      </c>
      <c r="H158" s="586"/>
      <c r="I158" s="819"/>
      <c r="J158" s="586"/>
      <c r="K158" s="822"/>
    </row>
    <row r="159" spans="1:98" ht="41.4" x14ac:dyDescent="0.25">
      <c r="A159" s="811"/>
      <c r="B159" s="814"/>
      <c r="C159" s="811"/>
      <c r="D159" s="50" t="s">
        <v>216</v>
      </c>
      <c r="E159" s="97" t="s">
        <v>217</v>
      </c>
      <c r="F159" s="206" t="s">
        <v>169</v>
      </c>
      <c r="G159" s="66">
        <f>IF(F159="Se investigan y se resuelven oportunamente",15,0)</f>
        <v>0</v>
      </c>
      <c r="H159" s="586"/>
      <c r="I159" s="819"/>
      <c r="J159" s="586"/>
      <c r="K159" s="822"/>
    </row>
    <row r="160" spans="1:98" ht="27.6" x14ac:dyDescent="0.25">
      <c r="A160" s="812"/>
      <c r="B160" s="815"/>
      <c r="C160" s="812"/>
      <c r="D160" s="45" t="s">
        <v>218</v>
      </c>
      <c r="E160" s="97" t="s">
        <v>219</v>
      </c>
      <c r="F160" s="67" t="s">
        <v>169</v>
      </c>
      <c r="G160" s="66">
        <f>IF(F160="Completa",10,IF(F160="Incompleta",5,0))</f>
        <v>0</v>
      </c>
      <c r="H160" s="587"/>
      <c r="I160" s="820"/>
      <c r="J160" s="587"/>
      <c r="K160" s="823"/>
    </row>
    <row r="161" spans="1:11" ht="15" thickBot="1" x14ac:dyDescent="0.3">
      <c r="A161" s="118"/>
      <c r="B161" s="119"/>
      <c r="C161" s="56"/>
      <c r="D161" s="57"/>
      <c r="E161" s="58" t="s">
        <v>220</v>
      </c>
      <c r="F161" s="16"/>
      <c r="G161" s="16">
        <f>SUM(G154:G160)</f>
        <v>0</v>
      </c>
      <c r="H161" s="128"/>
      <c r="I161" s="129"/>
      <c r="J161" s="129"/>
      <c r="K161" s="130"/>
    </row>
    <row r="162" spans="1:11" ht="14.4" thickBot="1" x14ac:dyDescent="0.3"/>
    <row r="163" spans="1:11" ht="30" customHeight="1" x14ac:dyDescent="0.25">
      <c r="A163" s="824" t="s">
        <v>82</v>
      </c>
      <c r="B163" s="826" t="s">
        <v>223</v>
      </c>
      <c r="C163" s="828" t="s">
        <v>196</v>
      </c>
      <c r="D163" s="830" t="s">
        <v>197</v>
      </c>
      <c r="E163" s="831"/>
      <c r="F163" s="831"/>
      <c r="G163" s="831"/>
      <c r="H163" s="832"/>
      <c r="I163" s="102" t="s">
        <v>198</v>
      </c>
      <c r="J163" s="833" t="s">
        <v>199</v>
      </c>
      <c r="K163" s="808" t="s">
        <v>200</v>
      </c>
    </row>
    <row r="164" spans="1:11" ht="55.8" thickBot="1" x14ac:dyDescent="0.3">
      <c r="A164" s="825"/>
      <c r="B164" s="827"/>
      <c r="C164" s="829"/>
      <c r="D164" s="103" t="s">
        <v>201</v>
      </c>
      <c r="E164" s="51" t="s">
        <v>202</v>
      </c>
      <c r="F164" s="103" t="s">
        <v>203</v>
      </c>
      <c r="G164" s="103" t="s">
        <v>204</v>
      </c>
      <c r="H164" s="103" t="s">
        <v>221</v>
      </c>
      <c r="I164" s="52" t="s">
        <v>206</v>
      </c>
      <c r="J164" s="834"/>
      <c r="K164" s="809"/>
    </row>
    <row r="165" spans="1:11" ht="14.25" customHeight="1" x14ac:dyDescent="0.25">
      <c r="A165" s="810" t="str">
        <f>DESCRIPCION!A23</f>
        <v>e</v>
      </c>
      <c r="B165" s="813">
        <f>DESCRIPCION!D25</f>
        <v>0</v>
      </c>
      <c r="C165" s="810"/>
      <c r="D165" s="816" t="s">
        <v>207</v>
      </c>
      <c r="E165" s="122" t="s">
        <v>208</v>
      </c>
      <c r="F165" s="70" t="s">
        <v>169</v>
      </c>
      <c r="G165" s="123">
        <f>IF(F165="Asignado",15,0)</f>
        <v>0</v>
      </c>
      <c r="H165" s="585" t="str">
        <f>IF(AND(G172&gt;0,G172&lt;=85),"Débil",IF(AND(G172&gt;85,G172&lt;=95),"Moderado",IF(G172&gt;96,"Fuerte"," ")))</f>
        <v xml:space="preserve"> </v>
      </c>
      <c r="I165" s="818" t="s">
        <v>169</v>
      </c>
      <c r="J165" s="58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21" t="str">
        <f>IF(J165="Fuerte","NO",IF(J165=" "," ","SI"))</f>
        <v xml:space="preserve"> </v>
      </c>
    </row>
    <row r="166" spans="1:11" ht="27.6" x14ac:dyDescent="0.25">
      <c r="A166" s="811"/>
      <c r="B166" s="814"/>
      <c r="C166" s="811"/>
      <c r="D166" s="817"/>
      <c r="E166" s="97" t="s">
        <v>209</v>
      </c>
      <c r="F166" s="67" t="s">
        <v>169</v>
      </c>
      <c r="G166" s="66">
        <f>IF(F166="Adecuado",15,0)</f>
        <v>0</v>
      </c>
      <c r="H166" s="586"/>
      <c r="I166" s="819"/>
      <c r="J166" s="586"/>
      <c r="K166" s="822"/>
    </row>
    <row r="167" spans="1:11" ht="27.6" x14ac:dyDescent="0.25">
      <c r="A167" s="811"/>
      <c r="B167" s="814"/>
      <c r="C167" s="811"/>
      <c r="D167" s="50" t="s">
        <v>210</v>
      </c>
      <c r="E167" s="97" t="s">
        <v>211</v>
      </c>
      <c r="F167" s="67" t="s">
        <v>169</v>
      </c>
      <c r="G167" s="66">
        <f>IF(F167="Oportuna",15,0)</f>
        <v>0</v>
      </c>
      <c r="H167" s="586"/>
      <c r="I167" s="819"/>
      <c r="J167" s="586"/>
      <c r="K167" s="822"/>
    </row>
    <row r="168" spans="1:11" ht="41.4" x14ac:dyDescent="0.25">
      <c r="A168" s="811"/>
      <c r="B168" s="814"/>
      <c r="C168" s="811"/>
      <c r="D168" s="50" t="s">
        <v>212</v>
      </c>
      <c r="E168" s="97" t="s">
        <v>213</v>
      </c>
      <c r="F168" s="206" t="s">
        <v>169</v>
      </c>
      <c r="G168" s="66">
        <f>IF(F168="Prevenir",15,IF(F168="Detectar",10,0))</f>
        <v>0</v>
      </c>
      <c r="H168" s="586"/>
      <c r="I168" s="819"/>
      <c r="J168" s="586"/>
      <c r="K168" s="822"/>
    </row>
    <row r="169" spans="1:11" ht="27.6" x14ac:dyDescent="0.25">
      <c r="A169" s="811"/>
      <c r="B169" s="814"/>
      <c r="C169" s="811"/>
      <c r="D169" s="50" t="s">
        <v>214</v>
      </c>
      <c r="E169" s="97" t="s">
        <v>215</v>
      </c>
      <c r="F169" s="67" t="s">
        <v>169</v>
      </c>
      <c r="G169" s="66">
        <f>IF(F169="Confiable",15,0)</f>
        <v>0</v>
      </c>
      <c r="H169" s="586"/>
      <c r="I169" s="819"/>
      <c r="J169" s="586"/>
      <c r="K169" s="822"/>
    </row>
    <row r="170" spans="1:11" ht="41.4" x14ac:dyDescent="0.25">
      <c r="A170" s="811"/>
      <c r="B170" s="814"/>
      <c r="C170" s="811"/>
      <c r="D170" s="50" t="s">
        <v>216</v>
      </c>
      <c r="E170" s="97" t="s">
        <v>217</v>
      </c>
      <c r="F170" s="206" t="s">
        <v>169</v>
      </c>
      <c r="G170" s="66">
        <f>IF(F170="Se investigan y se resuelven oportunamente",15,0)</f>
        <v>0</v>
      </c>
      <c r="H170" s="586"/>
      <c r="I170" s="819"/>
      <c r="J170" s="586"/>
      <c r="K170" s="822"/>
    </row>
    <row r="171" spans="1:11" ht="27.6" x14ac:dyDescent="0.25">
      <c r="A171" s="812"/>
      <c r="B171" s="815"/>
      <c r="C171" s="812"/>
      <c r="D171" s="45" t="s">
        <v>218</v>
      </c>
      <c r="E171" s="97" t="s">
        <v>219</v>
      </c>
      <c r="F171" s="67" t="s">
        <v>169</v>
      </c>
      <c r="G171" s="66">
        <f>IF(F171="Completa",10,IF(F171="Incompleta",5,0))</f>
        <v>0</v>
      </c>
      <c r="H171" s="587"/>
      <c r="I171" s="820"/>
      <c r="J171" s="587"/>
      <c r="K171" s="823"/>
    </row>
    <row r="172" spans="1:11" ht="15" thickBot="1" x14ac:dyDescent="0.3">
      <c r="A172" s="118"/>
      <c r="B172" s="119"/>
      <c r="C172" s="56"/>
      <c r="D172" s="57"/>
      <c r="E172" s="58" t="s">
        <v>220</v>
      </c>
      <c r="F172" s="16"/>
      <c r="G172" s="16">
        <f>SUM(G165:G171)</f>
        <v>0</v>
      </c>
      <c r="H172" s="128"/>
      <c r="I172" s="129"/>
      <c r="J172" s="129"/>
      <c r="K172" s="130"/>
    </row>
    <row r="173" spans="1:11" ht="14.4" thickBot="1" x14ac:dyDescent="0.3"/>
    <row r="174" spans="1:11" ht="27.6" x14ac:dyDescent="0.25">
      <c r="A174" s="824" t="s">
        <v>82</v>
      </c>
      <c r="B174" s="826" t="s">
        <v>223</v>
      </c>
      <c r="C174" s="828" t="s">
        <v>196</v>
      </c>
      <c r="D174" s="830" t="s">
        <v>197</v>
      </c>
      <c r="E174" s="831"/>
      <c r="F174" s="831"/>
      <c r="G174" s="831"/>
      <c r="H174" s="832"/>
      <c r="I174" s="102" t="s">
        <v>198</v>
      </c>
      <c r="J174" s="833" t="s">
        <v>199</v>
      </c>
      <c r="K174" s="808" t="s">
        <v>200</v>
      </c>
    </row>
    <row r="175" spans="1:11" ht="55.8" thickBot="1" x14ac:dyDescent="0.3">
      <c r="A175" s="825"/>
      <c r="B175" s="827"/>
      <c r="C175" s="829"/>
      <c r="D175" s="103" t="s">
        <v>201</v>
      </c>
      <c r="E175" s="51" t="s">
        <v>202</v>
      </c>
      <c r="F175" s="103" t="s">
        <v>203</v>
      </c>
      <c r="G175" s="103" t="s">
        <v>204</v>
      </c>
      <c r="H175" s="103" t="s">
        <v>221</v>
      </c>
      <c r="I175" s="52" t="s">
        <v>206</v>
      </c>
      <c r="J175" s="834"/>
      <c r="K175" s="809"/>
    </row>
    <row r="176" spans="1:11" x14ac:dyDescent="0.25">
      <c r="A176" s="810" t="str">
        <f>DESCRIPCION!A26</f>
        <v>f</v>
      </c>
      <c r="B176" s="813">
        <f>DESCRIPCION!D26</f>
        <v>0</v>
      </c>
      <c r="C176" s="810"/>
      <c r="D176" s="816" t="s">
        <v>207</v>
      </c>
      <c r="E176" s="122" t="s">
        <v>208</v>
      </c>
      <c r="F176" s="70" t="s">
        <v>171</v>
      </c>
      <c r="G176" s="123">
        <f>IF(F176="Asignado",15,0)</f>
        <v>0</v>
      </c>
      <c r="H176" s="585" t="str">
        <f>IF(AND(G183&gt;0,G183&lt;=85),"Débil",IF(AND(G183&gt;85,G183&lt;=95),"Moderado",IF(G183&gt;96,"Fuerte"," ")))</f>
        <v>Débil</v>
      </c>
      <c r="I176" s="818" t="s">
        <v>192</v>
      </c>
      <c r="J176" s="58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21" t="str">
        <f>IF(J176="Fuerte","NO",IF(J176=" "," ","SI"))</f>
        <v>SI</v>
      </c>
    </row>
    <row r="177" spans="1:11" ht="27.6" x14ac:dyDescent="0.25">
      <c r="A177" s="811"/>
      <c r="B177" s="814"/>
      <c r="C177" s="811"/>
      <c r="D177" s="817"/>
      <c r="E177" s="97" t="s">
        <v>209</v>
      </c>
      <c r="F177" s="67" t="s">
        <v>172</v>
      </c>
      <c r="G177" s="66">
        <f>IF(F177="Adecuado",15,0)</f>
        <v>15</v>
      </c>
      <c r="H177" s="586"/>
      <c r="I177" s="819"/>
      <c r="J177" s="586"/>
      <c r="K177" s="822"/>
    </row>
    <row r="178" spans="1:11" ht="27.6" x14ac:dyDescent="0.25">
      <c r="A178" s="811"/>
      <c r="B178" s="814"/>
      <c r="C178" s="811"/>
      <c r="D178" s="50" t="s">
        <v>210</v>
      </c>
      <c r="E178" s="97" t="s">
        <v>211</v>
      </c>
      <c r="F178" s="67" t="s">
        <v>175</v>
      </c>
      <c r="G178" s="66">
        <f>IF(F178="Oportuna",15,0)</f>
        <v>15</v>
      </c>
      <c r="H178" s="586"/>
      <c r="I178" s="819"/>
      <c r="J178" s="586"/>
      <c r="K178" s="822"/>
    </row>
    <row r="179" spans="1:11" ht="41.4" x14ac:dyDescent="0.25">
      <c r="A179" s="811"/>
      <c r="B179" s="814"/>
      <c r="C179" s="811"/>
      <c r="D179" s="50" t="s">
        <v>212</v>
      </c>
      <c r="E179" s="97" t="s">
        <v>213</v>
      </c>
      <c r="F179" s="206" t="s">
        <v>169</v>
      </c>
      <c r="G179" s="66">
        <f>IF(F179="Prevenir",15,IF(F179="Detectar",10,0))</f>
        <v>0</v>
      </c>
      <c r="H179" s="586"/>
      <c r="I179" s="819"/>
      <c r="J179" s="586"/>
      <c r="K179" s="822"/>
    </row>
    <row r="180" spans="1:11" ht="27.6" x14ac:dyDescent="0.25">
      <c r="A180" s="811"/>
      <c r="B180" s="814"/>
      <c r="C180" s="811"/>
      <c r="D180" s="50" t="s">
        <v>214</v>
      </c>
      <c r="E180" s="97" t="s">
        <v>215</v>
      </c>
      <c r="F180" s="67" t="s">
        <v>169</v>
      </c>
      <c r="G180" s="66">
        <f>IF(F180="Confiable",15,0)</f>
        <v>0</v>
      </c>
      <c r="H180" s="586"/>
      <c r="I180" s="819"/>
      <c r="J180" s="586"/>
      <c r="K180" s="822"/>
    </row>
    <row r="181" spans="1:11" ht="41.4" x14ac:dyDescent="0.25">
      <c r="A181" s="811"/>
      <c r="B181" s="814"/>
      <c r="C181" s="811"/>
      <c r="D181" s="50" t="s">
        <v>216</v>
      </c>
      <c r="E181" s="97" t="s">
        <v>217</v>
      </c>
      <c r="F181" s="206" t="s">
        <v>169</v>
      </c>
      <c r="G181" s="66">
        <f>IF(F181="Se investigan y se resuelven oportunamente",15,0)</f>
        <v>0</v>
      </c>
      <c r="H181" s="586"/>
      <c r="I181" s="819"/>
      <c r="J181" s="586"/>
      <c r="K181" s="822"/>
    </row>
    <row r="182" spans="1:11" ht="27.6" x14ac:dyDescent="0.25">
      <c r="A182" s="812"/>
      <c r="B182" s="815"/>
      <c r="C182" s="812"/>
      <c r="D182" s="45" t="s">
        <v>218</v>
      </c>
      <c r="E182" s="97" t="s">
        <v>219</v>
      </c>
      <c r="F182" s="67" t="s">
        <v>169</v>
      </c>
      <c r="G182" s="66">
        <f>IF(F182="Completa",10,IF(F182="Incompleta",5,0))</f>
        <v>0</v>
      </c>
      <c r="H182" s="587"/>
      <c r="I182" s="820"/>
      <c r="J182" s="587"/>
      <c r="K182" s="823"/>
    </row>
    <row r="183" spans="1:11" ht="15" thickBot="1" x14ac:dyDescent="0.3">
      <c r="A183" s="118"/>
      <c r="B183" s="119"/>
      <c r="C183" s="56"/>
      <c r="D183" s="57"/>
      <c r="E183" s="58" t="s">
        <v>220</v>
      </c>
      <c r="F183" s="16"/>
      <c r="G183" s="16">
        <f>SUM(G176:G182)</f>
        <v>30</v>
      </c>
      <c r="H183" s="128"/>
      <c r="I183" s="129"/>
      <c r="J183" s="129"/>
      <c r="K183" s="130"/>
    </row>
    <row r="184" spans="1:11" ht="14.4" thickBot="1" x14ac:dyDescent="0.3"/>
    <row r="185" spans="1:11" ht="27.6" x14ac:dyDescent="0.25">
      <c r="A185" s="824" t="s">
        <v>82</v>
      </c>
      <c r="B185" s="826" t="s">
        <v>223</v>
      </c>
      <c r="C185" s="828" t="s">
        <v>196</v>
      </c>
      <c r="D185" s="830" t="s">
        <v>197</v>
      </c>
      <c r="E185" s="831"/>
      <c r="F185" s="831"/>
      <c r="G185" s="831"/>
      <c r="H185" s="832"/>
      <c r="I185" s="102" t="s">
        <v>198</v>
      </c>
      <c r="J185" s="833" t="s">
        <v>199</v>
      </c>
      <c r="K185" s="808" t="s">
        <v>200</v>
      </c>
    </row>
    <row r="186" spans="1:11" ht="55.8" thickBot="1" x14ac:dyDescent="0.3">
      <c r="A186" s="825"/>
      <c r="B186" s="827"/>
      <c r="C186" s="829"/>
      <c r="D186" s="103" t="s">
        <v>201</v>
      </c>
      <c r="E186" s="51" t="s">
        <v>202</v>
      </c>
      <c r="F186" s="103" t="s">
        <v>203</v>
      </c>
      <c r="G186" s="103" t="s">
        <v>204</v>
      </c>
      <c r="H186" s="103" t="s">
        <v>221</v>
      </c>
      <c r="I186" s="52" t="s">
        <v>206</v>
      </c>
      <c r="J186" s="834"/>
      <c r="K186" s="809"/>
    </row>
    <row r="187" spans="1:11" x14ac:dyDescent="0.25">
      <c r="A187" s="810" t="str">
        <f>DESCRIPCION!A26</f>
        <v>f</v>
      </c>
      <c r="B187" s="813">
        <f>DESCRIPCION!D27</f>
        <v>0</v>
      </c>
      <c r="C187" s="810"/>
      <c r="D187" s="816" t="s">
        <v>207</v>
      </c>
      <c r="E187" s="122" t="s">
        <v>208</v>
      </c>
      <c r="F187" s="70" t="s">
        <v>169</v>
      </c>
      <c r="G187" s="123">
        <f>IF(F187="Asignado",15,0)</f>
        <v>0</v>
      </c>
      <c r="H187" s="585" t="str">
        <f>IF(AND(G194&gt;0,G194&lt;=85),"Débil",IF(AND(G194&gt;85,G194&lt;=95),"Moderado",IF(G194&gt;96,"Fuerte"," ")))</f>
        <v xml:space="preserve"> </v>
      </c>
      <c r="I187" s="818" t="s">
        <v>169</v>
      </c>
      <c r="J187" s="58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21" t="str">
        <f>IF(J187="Fuerte","NO",IF(J187=" "," ","SI"))</f>
        <v xml:space="preserve"> </v>
      </c>
    </row>
    <row r="188" spans="1:11" ht="27.6" x14ac:dyDescent="0.25">
      <c r="A188" s="811"/>
      <c r="B188" s="814"/>
      <c r="C188" s="811"/>
      <c r="D188" s="817"/>
      <c r="E188" s="97" t="s">
        <v>209</v>
      </c>
      <c r="F188" s="67" t="s">
        <v>169</v>
      </c>
      <c r="G188" s="66">
        <f>IF(F188="Adecuado",15,0)</f>
        <v>0</v>
      </c>
      <c r="H188" s="586"/>
      <c r="I188" s="819"/>
      <c r="J188" s="586"/>
      <c r="K188" s="822"/>
    </row>
    <row r="189" spans="1:11" ht="27.6" x14ac:dyDescent="0.25">
      <c r="A189" s="811"/>
      <c r="B189" s="814"/>
      <c r="C189" s="811"/>
      <c r="D189" s="50" t="s">
        <v>210</v>
      </c>
      <c r="E189" s="97" t="s">
        <v>211</v>
      </c>
      <c r="F189" s="67" t="s">
        <v>169</v>
      </c>
      <c r="G189" s="66">
        <f>IF(F189="Oportuna",15,0)</f>
        <v>0</v>
      </c>
      <c r="H189" s="586"/>
      <c r="I189" s="819"/>
      <c r="J189" s="586"/>
      <c r="K189" s="822"/>
    </row>
    <row r="190" spans="1:11" ht="41.4" x14ac:dyDescent="0.25">
      <c r="A190" s="811"/>
      <c r="B190" s="814"/>
      <c r="C190" s="811"/>
      <c r="D190" s="50" t="s">
        <v>212</v>
      </c>
      <c r="E190" s="97" t="s">
        <v>213</v>
      </c>
      <c r="F190" s="206" t="s">
        <v>169</v>
      </c>
      <c r="G190" s="66">
        <f>IF(F190="Prevenir",15,IF(F190="Detectar",10,0))</f>
        <v>0</v>
      </c>
      <c r="H190" s="586"/>
      <c r="I190" s="819"/>
      <c r="J190" s="586"/>
      <c r="K190" s="822"/>
    </row>
    <row r="191" spans="1:11" ht="27.6" x14ac:dyDescent="0.25">
      <c r="A191" s="811"/>
      <c r="B191" s="814"/>
      <c r="C191" s="811"/>
      <c r="D191" s="50" t="s">
        <v>214</v>
      </c>
      <c r="E191" s="97" t="s">
        <v>215</v>
      </c>
      <c r="F191" s="67" t="s">
        <v>169</v>
      </c>
      <c r="G191" s="66">
        <f>IF(F191="Confiable",15,0)</f>
        <v>0</v>
      </c>
      <c r="H191" s="586"/>
      <c r="I191" s="819"/>
      <c r="J191" s="586"/>
      <c r="K191" s="822"/>
    </row>
    <row r="192" spans="1:11" ht="41.4" x14ac:dyDescent="0.25">
      <c r="A192" s="811"/>
      <c r="B192" s="814"/>
      <c r="C192" s="811"/>
      <c r="D192" s="50" t="s">
        <v>216</v>
      </c>
      <c r="E192" s="97" t="s">
        <v>217</v>
      </c>
      <c r="F192" s="206" t="s">
        <v>169</v>
      </c>
      <c r="G192" s="66">
        <f>IF(F192="Se investigan y se resuelven oportunamente",15,0)</f>
        <v>0</v>
      </c>
      <c r="H192" s="586"/>
      <c r="I192" s="819"/>
      <c r="J192" s="586"/>
      <c r="K192" s="822"/>
    </row>
    <row r="193" spans="1:11" ht="27.6" x14ac:dyDescent="0.25">
      <c r="A193" s="812"/>
      <c r="B193" s="815"/>
      <c r="C193" s="812"/>
      <c r="D193" s="45" t="s">
        <v>218</v>
      </c>
      <c r="E193" s="97" t="s">
        <v>219</v>
      </c>
      <c r="F193" s="67" t="s">
        <v>169</v>
      </c>
      <c r="G193" s="66">
        <f>IF(F193="Completa",10,IF(F193="Incompleta",5,0))</f>
        <v>0</v>
      </c>
      <c r="H193" s="587"/>
      <c r="I193" s="820"/>
      <c r="J193" s="587"/>
      <c r="K193" s="823"/>
    </row>
    <row r="194" spans="1:11" ht="15" thickBot="1" x14ac:dyDescent="0.3">
      <c r="A194" s="118"/>
      <c r="B194" s="119"/>
      <c r="C194" s="56"/>
      <c r="D194" s="57"/>
      <c r="E194" s="58" t="s">
        <v>220</v>
      </c>
      <c r="F194" s="16"/>
      <c r="G194" s="16">
        <f>SUM(G187:G193)</f>
        <v>0</v>
      </c>
      <c r="H194" s="128"/>
      <c r="I194" s="129"/>
      <c r="J194" s="129"/>
      <c r="K194" s="130"/>
    </row>
    <row r="195" spans="1:11" ht="14.4" thickBot="1" x14ac:dyDescent="0.3"/>
    <row r="196" spans="1:11" ht="27.6" x14ac:dyDescent="0.25">
      <c r="A196" s="824" t="s">
        <v>82</v>
      </c>
      <c r="B196" s="826" t="s">
        <v>223</v>
      </c>
      <c r="C196" s="828" t="s">
        <v>196</v>
      </c>
      <c r="D196" s="830" t="s">
        <v>197</v>
      </c>
      <c r="E196" s="831"/>
      <c r="F196" s="831"/>
      <c r="G196" s="831"/>
      <c r="H196" s="832"/>
      <c r="I196" s="102" t="s">
        <v>198</v>
      </c>
      <c r="J196" s="833" t="s">
        <v>199</v>
      </c>
      <c r="K196" s="808" t="s">
        <v>200</v>
      </c>
    </row>
    <row r="197" spans="1:11" ht="55.8" thickBot="1" x14ac:dyDescent="0.3">
      <c r="A197" s="825"/>
      <c r="B197" s="827"/>
      <c r="C197" s="829"/>
      <c r="D197" s="103" t="s">
        <v>201</v>
      </c>
      <c r="E197" s="51" t="s">
        <v>202</v>
      </c>
      <c r="F197" s="103" t="s">
        <v>203</v>
      </c>
      <c r="G197" s="103" t="s">
        <v>204</v>
      </c>
      <c r="H197" s="103" t="s">
        <v>221</v>
      </c>
      <c r="I197" s="52" t="s">
        <v>206</v>
      </c>
      <c r="J197" s="834"/>
      <c r="K197" s="809"/>
    </row>
    <row r="198" spans="1:11" x14ac:dyDescent="0.25">
      <c r="A198" s="810" t="str">
        <f>DESCRIPCION!A26</f>
        <v>f</v>
      </c>
      <c r="B198" s="813">
        <f>DESCRIPCION!D28</f>
        <v>0</v>
      </c>
      <c r="C198" s="810"/>
      <c r="D198" s="816" t="s">
        <v>207</v>
      </c>
      <c r="E198" s="122" t="s">
        <v>208</v>
      </c>
      <c r="F198" s="70" t="s">
        <v>169</v>
      </c>
      <c r="G198" s="123">
        <f>IF(F198="Asignado",15,0)</f>
        <v>0</v>
      </c>
      <c r="H198" s="585" t="str">
        <f>IF(AND(G205&gt;0,G205&lt;=85),"Débil",IF(AND(G205&gt;85,G205&lt;=95),"Moderado",IF(G205&gt;96,"Fuerte"," ")))</f>
        <v xml:space="preserve"> </v>
      </c>
      <c r="I198" s="818" t="s">
        <v>169</v>
      </c>
      <c r="J198" s="58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21" t="str">
        <f>IF(J198="Fuerte","NO",IF(J198=" "," ","SI"))</f>
        <v xml:space="preserve"> </v>
      </c>
    </row>
    <row r="199" spans="1:11" ht="27.6" x14ac:dyDescent="0.25">
      <c r="A199" s="811"/>
      <c r="B199" s="814"/>
      <c r="C199" s="811"/>
      <c r="D199" s="817"/>
      <c r="E199" s="97" t="s">
        <v>209</v>
      </c>
      <c r="F199" s="67" t="s">
        <v>169</v>
      </c>
      <c r="G199" s="66">
        <f>IF(F199="Adecuado",15,0)</f>
        <v>0</v>
      </c>
      <c r="H199" s="586"/>
      <c r="I199" s="819"/>
      <c r="J199" s="586"/>
      <c r="K199" s="822"/>
    </row>
    <row r="200" spans="1:11" ht="27.6" x14ac:dyDescent="0.25">
      <c r="A200" s="811"/>
      <c r="B200" s="814"/>
      <c r="C200" s="811"/>
      <c r="D200" s="50" t="s">
        <v>210</v>
      </c>
      <c r="E200" s="97" t="s">
        <v>211</v>
      </c>
      <c r="F200" s="67" t="s">
        <v>169</v>
      </c>
      <c r="G200" s="66">
        <f>IF(F200="Oportuna",15,0)</f>
        <v>0</v>
      </c>
      <c r="H200" s="586"/>
      <c r="I200" s="819"/>
      <c r="J200" s="586"/>
      <c r="K200" s="822"/>
    </row>
    <row r="201" spans="1:11" ht="41.4" x14ac:dyDescent="0.25">
      <c r="A201" s="811"/>
      <c r="B201" s="814"/>
      <c r="C201" s="811"/>
      <c r="D201" s="50" t="s">
        <v>212</v>
      </c>
      <c r="E201" s="97" t="s">
        <v>213</v>
      </c>
      <c r="F201" s="206" t="s">
        <v>169</v>
      </c>
      <c r="G201" s="66">
        <f>IF(F201="Prevenir",15,IF(F201="Detectar",10,0))</f>
        <v>0</v>
      </c>
      <c r="H201" s="586"/>
      <c r="I201" s="819"/>
      <c r="J201" s="586"/>
      <c r="K201" s="822"/>
    </row>
    <row r="202" spans="1:11" ht="27.6" x14ac:dyDescent="0.25">
      <c r="A202" s="811"/>
      <c r="B202" s="814"/>
      <c r="C202" s="811"/>
      <c r="D202" s="50" t="s">
        <v>214</v>
      </c>
      <c r="E202" s="97" t="s">
        <v>215</v>
      </c>
      <c r="F202" s="67" t="s">
        <v>169</v>
      </c>
      <c r="G202" s="66">
        <f>IF(F202="Confiable",15,0)</f>
        <v>0</v>
      </c>
      <c r="H202" s="586"/>
      <c r="I202" s="819"/>
      <c r="J202" s="586"/>
      <c r="K202" s="822"/>
    </row>
    <row r="203" spans="1:11" ht="41.4" x14ac:dyDescent="0.25">
      <c r="A203" s="811"/>
      <c r="B203" s="814"/>
      <c r="C203" s="811"/>
      <c r="D203" s="50" t="s">
        <v>216</v>
      </c>
      <c r="E203" s="97" t="s">
        <v>217</v>
      </c>
      <c r="F203" s="206" t="s">
        <v>169</v>
      </c>
      <c r="G203" s="66">
        <f>IF(F203="Se investigan y se resuelven oportunamente",15,0)</f>
        <v>0</v>
      </c>
      <c r="H203" s="586"/>
      <c r="I203" s="819"/>
      <c r="J203" s="586"/>
      <c r="K203" s="822"/>
    </row>
    <row r="204" spans="1:11" ht="27.6" x14ac:dyDescent="0.25">
      <c r="A204" s="812"/>
      <c r="B204" s="815"/>
      <c r="C204" s="812"/>
      <c r="D204" s="45" t="s">
        <v>218</v>
      </c>
      <c r="E204" s="97" t="s">
        <v>219</v>
      </c>
      <c r="F204" s="67" t="s">
        <v>169</v>
      </c>
      <c r="G204" s="66">
        <f>IF(F204="Completa",10,IF(F204="Incompleta",5,0))</f>
        <v>0</v>
      </c>
      <c r="H204" s="587"/>
      <c r="I204" s="820"/>
      <c r="J204" s="587"/>
      <c r="K204" s="823"/>
    </row>
    <row r="205" spans="1:11" ht="15" thickBot="1" x14ac:dyDescent="0.3">
      <c r="A205" s="118"/>
      <c r="B205" s="119"/>
      <c r="C205" s="56"/>
      <c r="D205" s="57"/>
      <c r="E205" s="58" t="s">
        <v>220</v>
      </c>
      <c r="F205" s="16"/>
      <c r="G205" s="16">
        <f>SUM(G198:G204)</f>
        <v>0</v>
      </c>
      <c r="H205" s="128"/>
      <c r="I205" s="129"/>
      <c r="J205" s="129"/>
      <c r="K205" s="130"/>
    </row>
    <row r="206" spans="1:11" ht="14.4" thickBot="1" x14ac:dyDescent="0.3"/>
    <row r="207" spans="1:11" ht="27.6" x14ac:dyDescent="0.25">
      <c r="A207" s="824" t="s">
        <v>82</v>
      </c>
      <c r="B207" s="826" t="s">
        <v>223</v>
      </c>
      <c r="C207" s="828" t="s">
        <v>196</v>
      </c>
      <c r="D207" s="830" t="s">
        <v>197</v>
      </c>
      <c r="E207" s="831"/>
      <c r="F207" s="831"/>
      <c r="G207" s="831"/>
      <c r="H207" s="832"/>
      <c r="I207" s="102" t="s">
        <v>198</v>
      </c>
      <c r="J207" s="833" t="s">
        <v>199</v>
      </c>
      <c r="K207" s="808" t="s">
        <v>200</v>
      </c>
    </row>
    <row r="208" spans="1:11" ht="55.8" thickBot="1" x14ac:dyDescent="0.3">
      <c r="A208" s="825"/>
      <c r="B208" s="827"/>
      <c r="C208" s="829"/>
      <c r="D208" s="103" t="s">
        <v>201</v>
      </c>
      <c r="E208" s="51" t="s">
        <v>202</v>
      </c>
      <c r="F208" s="103" t="s">
        <v>203</v>
      </c>
      <c r="G208" s="103" t="s">
        <v>204</v>
      </c>
      <c r="H208" s="103" t="s">
        <v>221</v>
      </c>
      <c r="I208" s="52" t="s">
        <v>206</v>
      </c>
      <c r="J208" s="834"/>
      <c r="K208" s="809"/>
    </row>
    <row r="209" spans="1:11" x14ac:dyDescent="0.25">
      <c r="A209" s="810" t="str">
        <f>DESCRIPCION!A29</f>
        <v>g</v>
      </c>
      <c r="B209" s="813">
        <f>DESCRIPCION!D29</f>
        <v>0</v>
      </c>
      <c r="C209" s="810"/>
      <c r="D209" s="816" t="s">
        <v>207</v>
      </c>
      <c r="E209" s="122" t="s">
        <v>208</v>
      </c>
      <c r="F209" s="70" t="s">
        <v>169</v>
      </c>
      <c r="G209" s="123">
        <f>IF(F209="Asignado",15,0)</f>
        <v>0</v>
      </c>
      <c r="H209" s="585" t="str">
        <f>IF(AND(G216&gt;0,G216&lt;=85),"Débil",IF(AND(G216&gt;85,G216&lt;=95),"Moderado",IF(G216&gt;96,"Fuerte"," ")))</f>
        <v xml:space="preserve"> </v>
      </c>
      <c r="I209" s="818" t="s">
        <v>169</v>
      </c>
      <c r="J209" s="58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21" t="str">
        <f>IF(J209="Fuerte","NO",IF(J209=" "," ","SI"))</f>
        <v xml:space="preserve"> </v>
      </c>
    </row>
    <row r="210" spans="1:11" ht="27.6" x14ac:dyDescent="0.25">
      <c r="A210" s="811"/>
      <c r="B210" s="814"/>
      <c r="C210" s="811"/>
      <c r="D210" s="817"/>
      <c r="E210" s="97" t="s">
        <v>209</v>
      </c>
      <c r="F210" s="67" t="s">
        <v>169</v>
      </c>
      <c r="G210" s="66">
        <f>IF(F210="Adecuado",15,0)</f>
        <v>0</v>
      </c>
      <c r="H210" s="586"/>
      <c r="I210" s="819"/>
      <c r="J210" s="586"/>
      <c r="K210" s="822"/>
    </row>
    <row r="211" spans="1:11" ht="27.6" x14ac:dyDescent="0.25">
      <c r="A211" s="811"/>
      <c r="B211" s="814"/>
      <c r="C211" s="811"/>
      <c r="D211" s="50" t="s">
        <v>210</v>
      </c>
      <c r="E211" s="97" t="s">
        <v>211</v>
      </c>
      <c r="F211" s="67" t="s">
        <v>169</v>
      </c>
      <c r="G211" s="66">
        <f>IF(F211="Oportuna",15,0)</f>
        <v>0</v>
      </c>
      <c r="H211" s="586"/>
      <c r="I211" s="819"/>
      <c r="J211" s="586"/>
      <c r="K211" s="822"/>
    </row>
    <row r="212" spans="1:11" ht="41.4" x14ac:dyDescent="0.25">
      <c r="A212" s="811"/>
      <c r="B212" s="814"/>
      <c r="C212" s="811"/>
      <c r="D212" s="50" t="s">
        <v>212</v>
      </c>
      <c r="E212" s="97" t="s">
        <v>213</v>
      </c>
      <c r="F212" s="206" t="s">
        <v>169</v>
      </c>
      <c r="G212" s="66">
        <f>IF(F212="Prevenir",15,IF(F212="Detectar",10,0))</f>
        <v>0</v>
      </c>
      <c r="H212" s="586"/>
      <c r="I212" s="819"/>
      <c r="J212" s="586"/>
      <c r="K212" s="822"/>
    </row>
    <row r="213" spans="1:11" ht="27.6" x14ac:dyDescent="0.25">
      <c r="A213" s="811"/>
      <c r="B213" s="814"/>
      <c r="C213" s="811"/>
      <c r="D213" s="50" t="s">
        <v>214</v>
      </c>
      <c r="E213" s="97" t="s">
        <v>215</v>
      </c>
      <c r="F213" s="67" t="s">
        <v>169</v>
      </c>
      <c r="G213" s="66">
        <f>IF(F213="Confiable",15,0)</f>
        <v>0</v>
      </c>
      <c r="H213" s="586"/>
      <c r="I213" s="819"/>
      <c r="J213" s="586"/>
      <c r="K213" s="822"/>
    </row>
    <row r="214" spans="1:11" ht="41.4" x14ac:dyDescent="0.25">
      <c r="A214" s="811"/>
      <c r="B214" s="814"/>
      <c r="C214" s="811"/>
      <c r="D214" s="50" t="s">
        <v>216</v>
      </c>
      <c r="E214" s="97" t="s">
        <v>217</v>
      </c>
      <c r="F214" s="206" t="s">
        <v>169</v>
      </c>
      <c r="G214" s="66">
        <f>IF(F214="Se investigan y se resuelven oportunamente",15,0)</f>
        <v>0</v>
      </c>
      <c r="H214" s="586"/>
      <c r="I214" s="819"/>
      <c r="J214" s="586"/>
      <c r="K214" s="822"/>
    </row>
    <row r="215" spans="1:11" ht="27.6" x14ac:dyDescent="0.25">
      <c r="A215" s="812"/>
      <c r="B215" s="815"/>
      <c r="C215" s="812"/>
      <c r="D215" s="45" t="s">
        <v>218</v>
      </c>
      <c r="E215" s="97" t="s">
        <v>219</v>
      </c>
      <c r="F215" s="67" t="s">
        <v>169</v>
      </c>
      <c r="G215" s="66">
        <f>IF(F215="Completa",10,IF(F215="Incompleta",5,0))</f>
        <v>0</v>
      </c>
      <c r="H215" s="587"/>
      <c r="I215" s="820"/>
      <c r="J215" s="587"/>
      <c r="K215" s="823"/>
    </row>
    <row r="216" spans="1:11" ht="15" thickBot="1" x14ac:dyDescent="0.3">
      <c r="A216" s="118"/>
      <c r="B216" s="119"/>
      <c r="C216" s="56"/>
      <c r="D216" s="57"/>
      <c r="E216" s="58" t="s">
        <v>220</v>
      </c>
      <c r="F216" s="16"/>
      <c r="G216" s="16">
        <f>SUM(G209:G215)</f>
        <v>0</v>
      </c>
      <c r="H216" s="128"/>
      <c r="I216" s="129"/>
      <c r="J216" s="129"/>
      <c r="K216" s="130"/>
    </row>
    <row r="217" spans="1:11" ht="14.4" thickBot="1" x14ac:dyDescent="0.3"/>
    <row r="218" spans="1:11" ht="27.6" x14ac:dyDescent="0.25">
      <c r="A218" s="824" t="s">
        <v>82</v>
      </c>
      <c r="B218" s="826" t="s">
        <v>223</v>
      </c>
      <c r="C218" s="828" t="s">
        <v>196</v>
      </c>
      <c r="D218" s="830" t="s">
        <v>197</v>
      </c>
      <c r="E218" s="831"/>
      <c r="F218" s="831"/>
      <c r="G218" s="831"/>
      <c r="H218" s="832"/>
      <c r="I218" s="102" t="s">
        <v>198</v>
      </c>
      <c r="J218" s="833" t="s">
        <v>199</v>
      </c>
      <c r="K218" s="808" t="s">
        <v>200</v>
      </c>
    </row>
    <row r="219" spans="1:11" ht="55.8" thickBot="1" x14ac:dyDescent="0.3">
      <c r="A219" s="825"/>
      <c r="B219" s="827"/>
      <c r="C219" s="829"/>
      <c r="D219" s="103" t="s">
        <v>201</v>
      </c>
      <c r="E219" s="51" t="s">
        <v>202</v>
      </c>
      <c r="F219" s="103" t="s">
        <v>203</v>
      </c>
      <c r="G219" s="103" t="s">
        <v>204</v>
      </c>
      <c r="H219" s="103" t="s">
        <v>221</v>
      </c>
      <c r="I219" s="52" t="s">
        <v>206</v>
      </c>
      <c r="J219" s="834"/>
      <c r="K219" s="809"/>
    </row>
    <row r="220" spans="1:11" x14ac:dyDescent="0.25">
      <c r="A220" s="810" t="str">
        <f>DESCRIPCION!A29</f>
        <v>g</v>
      </c>
      <c r="B220" s="813">
        <f>DESCRIPCION!D30</f>
        <v>0</v>
      </c>
      <c r="C220" s="810"/>
      <c r="D220" s="816" t="s">
        <v>207</v>
      </c>
      <c r="E220" s="122" t="s">
        <v>208</v>
      </c>
      <c r="F220" s="70" t="s">
        <v>169</v>
      </c>
      <c r="G220" s="123">
        <f>IF(F220="Asignado",15,0)</f>
        <v>0</v>
      </c>
      <c r="H220" s="585" t="str">
        <f>IF(AND(G227&gt;0,G227&lt;=85),"Débil",IF(AND(G227&gt;85,G227&lt;=95),"Moderado",IF(G227&gt;96,"Fuerte"," ")))</f>
        <v xml:space="preserve"> </v>
      </c>
      <c r="I220" s="818" t="s">
        <v>193</v>
      </c>
      <c r="J220" s="58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21" t="str">
        <f>IF(J220="Fuerte","NO",IF(J220=" "," ","SI"))</f>
        <v xml:space="preserve"> </v>
      </c>
    </row>
    <row r="221" spans="1:11" ht="27.6" x14ac:dyDescent="0.25">
      <c r="A221" s="811"/>
      <c r="B221" s="814"/>
      <c r="C221" s="811"/>
      <c r="D221" s="817"/>
      <c r="E221" s="97" t="s">
        <v>209</v>
      </c>
      <c r="F221" s="67" t="s">
        <v>169</v>
      </c>
      <c r="G221" s="66">
        <f>IF(F221="Adecuado",15,0)</f>
        <v>0</v>
      </c>
      <c r="H221" s="586"/>
      <c r="I221" s="819"/>
      <c r="J221" s="586"/>
      <c r="K221" s="822"/>
    </row>
    <row r="222" spans="1:11" ht="27.6" x14ac:dyDescent="0.25">
      <c r="A222" s="811"/>
      <c r="B222" s="814"/>
      <c r="C222" s="811"/>
      <c r="D222" s="50" t="s">
        <v>210</v>
      </c>
      <c r="E222" s="97" t="s">
        <v>211</v>
      </c>
      <c r="F222" s="67" t="s">
        <v>169</v>
      </c>
      <c r="G222" s="66">
        <f>IF(F222="Oportuna",15,0)</f>
        <v>0</v>
      </c>
      <c r="H222" s="586"/>
      <c r="I222" s="819"/>
      <c r="J222" s="586"/>
      <c r="K222" s="822"/>
    </row>
    <row r="223" spans="1:11" ht="41.4" x14ac:dyDescent="0.25">
      <c r="A223" s="811"/>
      <c r="B223" s="814"/>
      <c r="C223" s="811"/>
      <c r="D223" s="50" t="s">
        <v>212</v>
      </c>
      <c r="E223" s="97" t="s">
        <v>213</v>
      </c>
      <c r="F223" s="206" t="s">
        <v>169</v>
      </c>
      <c r="G223" s="66">
        <f>IF(F223="Prevenir",15,IF(F223="Detectar",10,0))</f>
        <v>0</v>
      </c>
      <c r="H223" s="586"/>
      <c r="I223" s="819"/>
      <c r="J223" s="586"/>
      <c r="K223" s="822"/>
    </row>
    <row r="224" spans="1:11" ht="27.6" x14ac:dyDescent="0.25">
      <c r="A224" s="811"/>
      <c r="B224" s="814"/>
      <c r="C224" s="811"/>
      <c r="D224" s="50" t="s">
        <v>214</v>
      </c>
      <c r="E224" s="97" t="s">
        <v>215</v>
      </c>
      <c r="F224" s="67" t="s">
        <v>169</v>
      </c>
      <c r="G224" s="66">
        <f>IF(F224="Confiable",15,0)</f>
        <v>0</v>
      </c>
      <c r="H224" s="586"/>
      <c r="I224" s="819"/>
      <c r="J224" s="586"/>
      <c r="K224" s="822"/>
    </row>
    <row r="225" spans="1:11" ht="41.4" x14ac:dyDescent="0.25">
      <c r="A225" s="811"/>
      <c r="B225" s="814"/>
      <c r="C225" s="811"/>
      <c r="D225" s="50" t="s">
        <v>216</v>
      </c>
      <c r="E225" s="97" t="s">
        <v>217</v>
      </c>
      <c r="F225" s="206" t="s">
        <v>169</v>
      </c>
      <c r="G225" s="66">
        <f>IF(F225="Se investigan y se resuelven oportunamente",15,0)</f>
        <v>0</v>
      </c>
      <c r="H225" s="586"/>
      <c r="I225" s="819"/>
      <c r="J225" s="586"/>
      <c r="K225" s="822"/>
    </row>
    <row r="226" spans="1:11" ht="27.6" x14ac:dyDescent="0.25">
      <c r="A226" s="812"/>
      <c r="B226" s="815"/>
      <c r="C226" s="812"/>
      <c r="D226" s="45" t="s">
        <v>218</v>
      </c>
      <c r="E226" s="97" t="s">
        <v>219</v>
      </c>
      <c r="F226" s="67" t="s">
        <v>169</v>
      </c>
      <c r="G226" s="66">
        <f>IF(F226="Completa",10,IF(F226="Incompleta",5,0))</f>
        <v>0</v>
      </c>
      <c r="H226" s="587"/>
      <c r="I226" s="820"/>
      <c r="J226" s="587"/>
      <c r="K226" s="823"/>
    </row>
    <row r="227" spans="1:11" ht="15" thickBot="1" x14ac:dyDescent="0.3">
      <c r="A227" s="118"/>
      <c r="B227" s="119"/>
      <c r="C227" s="56"/>
      <c r="D227" s="57"/>
      <c r="E227" s="58" t="s">
        <v>220</v>
      </c>
      <c r="F227" s="16"/>
      <c r="G227" s="16">
        <f>SUM(G220:G226)</f>
        <v>0</v>
      </c>
      <c r="H227" s="128"/>
      <c r="I227" s="129"/>
      <c r="J227" s="129"/>
      <c r="K227" s="130"/>
    </row>
    <row r="228" spans="1:11" ht="14.4" thickBot="1" x14ac:dyDescent="0.3"/>
    <row r="229" spans="1:11" ht="27.6" x14ac:dyDescent="0.25">
      <c r="A229" s="824" t="s">
        <v>82</v>
      </c>
      <c r="B229" s="826" t="s">
        <v>223</v>
      </c>
      <c r="C229" s="828" t="s">
        <v>196</v>
      </c>
      <c r="D229" s="830" t="s">
        <v>197</v>
      </c>
      <c r="E229" s="831"/>
      <c r="F229" s="831"/>
      <c r="G229" s="831"/>
      <c r="H229" s="832"/>
      <c r="I229" s="102" t="s">
        <v>198</v>
      </c>
      <c r="J229" s="833" t="s">
        <v>199</v>
      </c>
      <c r="K229" s="808" t="s">
        <v>200</v>
      </c>
    </row>
    <row r="230" spans="1:11" ht="55.8" thickBot="1" x14ac:dyDescent="0.3">
      <c r="A230" s="825"/>
      <c r="B230" s="827"/>
      <c r="C230" s="829"/>
      <c r="D230" s="103" t="s">
        <v>201</v>
      </c>
      <c r="E230" s="51" t="s">
        <v>202</v>
      </c>
      <c r="F230" s="103" t="s">
        <v>203</v>
      </c>
      <c r="G230" s="103" t="s">
        <v>204</v>
      </c>
      <c r="H230" s="103" t="s">
        <v>221</v>
      </c>
      <c r="I230" s="52" t="s">
        <v>206</v>
      </c>
      <c r="J230" s="834"/>
      <c r="K230" s="809"/>
    </row>
    <row r="231" spans="1:11" x14ac:dyDescent="0.25">
      <c r="A231" s="810" t="str">
        <f>DESCRIPCION!A29</f>
        <v>g</v>
      </c>
      <c r="B231" s="813">
        <f>DESCRIPCION!D31</f>
        <v>0</v>
      </c>
      <c r="C231" s="810"/>
      <c r="D231" s="816" t="s">
        <v>207</v>
      </c>
      <c r="E231" s="122" t="s">
        <v>208</v>
      </c>
      <c r="F231" s="70" t="s">
        <v>169</v>
      </c>
      <c r="G231" s="123">
        <f>IF(F231="Asignado",15,0)</f>
        <v>0</v>
      </c>
      <c r="H231" s="585" t="str">
        <f>IF(AND(G238&gt;0,G238&lt;=85),"Débil",IF(AND(G238&gt;85,G238&lt;=95),"Moderado",IF(G238&gt;96,"Fuerte"," ")))</f>
        <v xml:space="preserve"> </v>
      </c>
      <c r="I231" s="818" t="s">
        <v>169</v>
      </c>
      <c r="J231" s="58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21" t="str">
        <f>IF(J231="Fuerte","NO",IF(J231=" "," ","SI"))</f>
        <v xml:space="preserve"> </v>
      </c>
    </row>
    <row r="232" spans="1:11" ht="27.6" x14ac:dyDescent="0.25">
      <c r="A232" s="811"/>
      <c r="B232" s="814"/>
      <c r="C232" s="811"/>
      <c r="D232" s="817"/>
      <c r="E232" s="97" t="s">
        <v>209</v>
      </c>
      <c r="F232" s="67" t="s">
        <v>169</v>
      </c>
      <c r="G232" s="66">
        <f>IF(F232="Adecuado",15,0)</f>
        <v>0</v>
      </c>
      <c r="H232" s="586"/>
      <c r="I232" s="819"/>
      <c r="J232" s="586"/>
      <c r="K232" s="822"/>
    </row>
    <row r="233" spans="1:11" ht="27.6" x14ac:dyDescent="0.25">
      <c r="A233" s="811"/>
      <c r="B233" s="814"/>
      <c r="C233" s="811"/>
      <c r="D233" s="50" t="s">
        <v>210</v>
      </c>
      <c r="E233" s="97" t="s">
        <v>211</v>
      </c>
      <c r="F233" s="67" t="s">
        <v>169</v>
      </c>
      <c r="G233" s="66">
        <f>IF(F233="Oportuna",15,0)</f>
        <v>0</v>
      </c>
      <c r="H233" s="586"/>
      <c r="I233" s="819"/>
      <c r="J233" s="586"/>
      <c r="K233" s="822"/>
    </row>
    <row r="234" spans="1:11" ht="41.4" x14ac:dyDescent="0.25">
      <c r="A234" s="811"/>
      <c r="B234" s="814"/>
      <c r="C234" s="811"/>
      <c r="D234" s="50" t="s">
        <v>212</v>
      </c>
      <c r="E234" s="97" t="s">
        <v>213</v>
      </c>
      <c r="F234" s="206" t="s">
        <v>169</v>
      </c>
      <c r="G234" s="66">
        <f>IF(F234="Prevenir",15,IF(F234="Detectar",10,0))</f>
        <v>0</v>
      </c>
      <c r="H234" s="586"/>
      <c r="I234" s="819"/>
      <c r="J234" s="586"/>
      <c r="K234" s="822"/>
    </row>
    <row r="235" spans="1:11" ht="27.6" x14ac:dyDescent="0.25">
      <c r="A235" s="811"/>
      <c r="B235" s="814"/>
      <c r="C235" s="811"/>
      <c r="D235" s="50" t="s">
        <v>214</v>
      </c>
      <c r="E235" s="97" t="s">
        <v>215</v>
      </c>
      <c r="F235" s="67" t="s">
        <v>169</v>
      </c>
      <c r="G235" s="66">
        <f>IF(F235="Confiable",15,0)</f>
        <v>0</v>
      </c>
      <c r="H235" s="586"/>
      <c r="I235" s="819"/>
      <c r="J235" s="586"/>
      <c r="K235" s="822"/>
    </row>
    <row r="236" spans="1:11" ht="41.4" x14ac:dyDescent="0.25">
      <c r="A236" s="811"/>
      <c r="B236" s="814"/>
      <c r="C236" s="811"/>
      <c r="D236" s="50" t="s">
        <v>216</v>
      </c>
      <c r="E236" s="97" t="s">
        <v>217</v>
      </c>
      <c r="F236" s="206" t="s">
        <v>169</v>
      </c>
      <c r="G236" s="66">
        <f>IF(F236="Se investigan y se resuelven oportunamente",15,0)</f>
        <v>0</v>
      </c>
      <c r="H236" s="586"/>
      <c r="I236" s="819"/>
      <c r="J236" s="586"/>
      <c r="K236" s="822"/>
    </row>
    <row r="237" spans="1:11" ht="27.6" x14ac:dyDescent="0.25">
      <c r="A237" s="812"/>
      <c r="B237" s="815"/>
      <c r="C237" s="812"/>
      <c r="D237" s="45" t="s">
        <v>218</v>
      </c>
      <c r="E237" s="97" t="s">
        <v>219</v>
      </c>
      <c r="F237" s="67" t="s">
        <v>169</v>
      </c>
      <c r="G237" s="66">
        <f>IF(F237="Completa",10,IF(F237="Incompleta",5,0))</f>
        <v>0</v>
      </c>
      <c r="H237" s="587"/>
      <c r="I237" s="820"/>
      <c r="J237" s="587"/>
      <c r="K237" s="823"/>
    </row>
    <row r="238" spans="1:11" ht="15" thickBot="1" x14ac:dyDescent="0.3">
      <c r="A238" s="118"/>
      <c r="B238" s="119"/>
      <c r="C238" s="56"/>
      <c r="D238" s="57"/>
      <c r="E238" s="58" t="s">
        <v>220</v>
      </c>
      <c r="F238" s="16"/>
      <c r="G238" s="16">
        <f>SUM(G231:G237)</f>
        <v>0</v>
      </c>
      <c r="H238" s="128"/>
      <c r="I238" s="129"/>
      <c r="J238" s="129"/>
      <c r="K238" s="130"/>
    </row>
    <row r="239" spans="1:11" ht="14.4" thickBot="1" x14ac:dyDescent="0.3"/>
    <row r="240" spans="1:11" ht="27.6" x14ac:dyDescent="0.25">
      <c r="A240" s="824" t="s">
        <v>82</v>
      </c>
      <c r="B240" s="826" t="s">
        <v>223</v>
      </c>
      <c r="C240" s="828" t="s">
        <v>196</v>
      </c>
      <c r="D240" s="830" t="s">
        <v>197</v>
      </c>
      <c r="E240" s="831"/>
      <c r="F240" s="831"/>
      <c r="G240" s="831"/>
      <c r="H240" s="832"/>
      <c r="I240" s="102" t="s">
        <v>198</v>
      </c>
      <c r="J240" s="833" t="s">
        <v>199</v>
      </c>
      <c r="K240" s="808" t="s">
        <v>200</v>
      </c>
    </row>
    <row r="241" spans="1:11" ht="55.8" thickBot="1" x14ac:dyDescent="0.3">
      <c r="A241" s="825"/>
      <c r="B241" s="827"/>
      <c r="C241" s="829"/>
      <c r="D241" s="103" t="s">
        <v>201</v>
      </c>
      <c r="E241" s="51" t="s">
        <v>202</v>
      </c>
      <c r="F241" s="103" t="s">
        <v>203</v>
      </c>
      <c r="G241" s="103" t="s">
        <v>204</v>
      </c>
      <c r="H241" s="103" t="s">
        <v>221</v>
      </c>
      <c r="I241" s="52" t="s">
        <v>206</v>
      </c>
      <c r="J241" s="834"/>
      <c r="K241" s="809"/>
    </row>
    <row r="242" spans="1:11" x14ac:dyDescent="0.25">
      <c r="A242" s="810" t="str">
        <f>DESCRIPCION!A32</f>
        <v>h</v>
      </c>
      <c r="B242" s="813">
        <f>DESCRIPCION!D32</f>
        <v>0</v>
      </c>
      <c r="C242" s="810"/>
      <c r="D242" s="816" t="s">
        <v>207</v>
      </c>
      <c r="E242" s="122" t="s">
        <v>208</v>
      </c>
      <c r="F242" s="70" t="s">
        <v>169</v>
      </c>
      <c r="G242" s="123">
        <f>IF(F242="Asignado",15,0)</f>
        <v>0</v>
      </c>
      <c r="H242" s="585" t="str">
        <f>IF(AND(G249&gt;0,G249&lt;=85),"Débil",IF(AND(G249&gt;85,G249&lt;=95),"Moderado",IF(G249&gt;96,"Fuerte"," ")))</f>
        <v xml:space="preserve"> </v>
      </c>
      <c r="I242" s="818" t="s">
        <v>169</v>
      </c>
      <c r="J242" s="58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21" t="str">
        <f>IF(J242="Fuerte","NO",IF(J242=" "," ","SI"))</f>
        <v xml:space="preserve"> </v>
      </c>
    </row>
    <row r="243" spans="1:11" ht="27.6" x14ac:dyDescent="0.25">
      <c r="A243" s="811"/>
      <c r="B243" s="814"/>
      <c r="C243" s="811"/>
      <c r="D243" s="817"/>
      <c r="E243" s="97" t="s">
        <v>209</v>
      </c>
      <c r="F243" s="67" t="s">
        <v>169</v>
      </c>
      <c r="G243" s="66">
        <f>IF(F243="Adecuado",15,0)</f>
        <v>0</v>
      </c>
      <c r="H243" s="586"/>
      <c r="I243" s="819"/>
      <c r="J243" s="586"/>
      <c r="K243" s="822"/>
    </row>
    <row r="244" spans="1:11" ht="27.6" x14ac:dyDescent="0.25">
      <c r="A244" s="811"/>
      <c r="B244" s="814"/>
      <c r="C244" s="811"/>
      <c r="D244" s="50" t="s">
        <v>210</v>
      </c>
      <c r="E244" s="97" t="s">
        <v>211</v>
      </c>
      <c r="F244" s="67" t="s">
        <v>169</v>
      </c>
      <c r="G244" s="66">
        <f>IF(F244="Oportuna",15,0)</f>
        <v>0</v>
      </c>
      <c r="H244" s="586"/>
      <c r="I244" s="819"/>
      <c r="J244" s="586"/>
      <c r="K244" s="822"/>
    </row>
    <row r="245" spans="1:11" ht="41.4" x14ac:dyDescent="0.25">
      <c r="A245" s="811"/>
      <c r="B245" s="814"/>
      <c r="C245" s="811"/>
      <c r="D245" s="50" t="s">
        <v>212</v>
      </c>
      <c r="E245" s="97" t="s">
        <v>213</v>
      </c>
      <c r="F245" s="206" t="s">
        <v>169</v>
      </c>
      <c r="G245" s="66">
        <f>IF(F245="Prevenir",15,IF(F245="Detectar",10,0))</f>
        <v>0</v>
      </c>
      <c r="H245" s="586"/>
      <c r="I245" s="819"/>
      <c r="J245" s="586"/>
      <c r="K245" s="822"/>
    </row>
    <row r="246" spans="1:11" ht="27.6" x14ac:dyDescent="0.25">
      <c r="A246" s="811"/>
      <c r="B246" s="814"/>
      <c r="C246" s="811"/>
      <c r="D246" s="50" t="s">
        <v>214</v>
      </c>
      <c r="E246" s="97" t="s">
        <v>215</v>
      </c>
      <c r="F246" s="67" t="s">
        <v>169</v>
      </c>
      <c r="G246" s="66">
        <f>IF(F246="Confiable",15,0)</f>
        <v>0</v>
      </c>
      <c r="H246" s="586"/>
      <c r="I246" s="819"/>
      <c r="J246" s="586"/>
      <c r="K246" s="822"/>
    </row>
    <row r="247" spans="1:11" ht="41.4" x14ac:dyDescent="0.25">
      <c r="A247" s="811"/>
      <c r="B247" s="814"/>
      <c r="C247" s="811"/>
      <c r="D247" s="50" t="s">
        <v>216</v>
      </c>
      <c r="E247" s="97" t="s">
        <v>217</v>
      </c>
      <c r="F247" s="206" t="s">
        <v>169</v>
      </c>
      <c r="G247" s="66">
        <f>IF(F247="Se investigan y se resuelven oportunamente",15,0)</f>
        <v>0</v>
      </c>
      <c r="H247" s="586"/>
      <c r="I247" s="819"/>
      <c r="J247" s="586"/>
      <c r="K247" s="822"/>
    </row>
    <row r="248" spans="1:11" ht="27.6" x14ac:dyDescent="0.25">
      <c r="A248" s="812"/>
      <c r="B248" s="815"/>
      <c r="C248" s="812"/>
      <c r="D248" s="45" t="s">
        <v>218</v>
      </c>
      <c r="E248" s="97" t="s">
        <v>219</v>
      </c>
      <c r="F248" s="67" t="s">
        <v>169</v>
      </c>
      <c r="G248" s="66">
        <f>IF(F248="Completa",10,IF(F248="Incompleta",5,0))</f>
        <v>0</v>
      </c>
      <c r="H248" s="587"/>
      <c r="I248" s="820"/>
      <c r="J248" s="587"/>
      <c r="K248" s="823"/>
    </row>
    <row r="249" spans="1:11" ht="15" thickBot="1" x14ac:dyDescent="0.3">
      <c r="A249" s="118"/>
      <c r="B249" s="119"/>
      <c r="C249" s="56"/>
      <c r="D249" s="57"/>
      <c r="E249" s="58" t="s">
        <v>220</v>
      </c>
      <c r="F249" s="16"/>
      <c r="G249" s="16">
        <f>SUM(G242:G248)</f>
        <v>0</v>
      </c>
      <c r="H249" s="128"/>
      <c r="I249" s="129"/>
      <c r="J249" s="129"/>
      <c r="K249" s="130"/>
    </row>
    <row r="250" spans="1:11" ht="14.4" thickBot="1" x14ac:dyDescent="0.3"/>
    <row r="251" spans="1:11" ht="27.6" x14ac:dyDescent="0.25">
      <c r="A251" s="824" t="s">
        <v>82</v>
      </c>
      <c r="B251" s="826" t="s">
        <v>223</v>
      </c>
      <c r="C251" s="828" t="s">
        <v>196</v>
      </c>
      <c r="D251" s="830" t="s">
        <v>197</v>
      </c>
      <c r="E251" s="831"/>
      <c r="F251" s="831"/>
      <c r="G251" s="831"/>
      <c r="H251" s="832"/>
      <c r="I251" s="102" t="s">
        <v>198</v>
      </c>
      <c r="J251" s="833" t="s">
        <v>199</v>
      </c>
      <c r="K251" s="808" t="s">
        <v>200</v>
      </c>
    </row>
    <row r="252" spans="1:11" ht="55.8" thickBot="1" x14ac:dyDescent="0.3">
      <c r="A252" s="825"/>
      <c r="B252" s="827"/>
      <c r="C252" s="829"/>
      <c r="D252" s="103" t="s">
        <v>201</v>
      </c>
      <c r="E252" s="51" t="s">
        <v>202</v>
      </c>
      <c r="F252" s="103" t="s">
        <v>203</v>
      </c>
      <c r="G252" s="103" t="s">
        <v>204</v>
      </c>
      <c r="H252" s="103" t="s">
        <v>221</v>
      </c>
      <c r="I252" s="52" t="s">
        <v>206</v>
      </c>
      <c r="J252" s="834"/>
      <c r="K252" s="809"/>
    </row>
    <row r="253" spans="1:11" x14ac:dyDescent="0.25">
      <c r="A253" s="810" t="str">
        <f>DESCRIPCION!A32</f>
        <v>h</v>
      </c>
      <c r="B253" s="813">
        <f>DESCRIPCION!D33</f>
        <v>0</v>
      </c>
      <c r="C253" s="810"/>
      <c r="D253" s="816" t="s">
        <v>207</v>
      </c>
      <c r="E253" s="122" t="s">
        <v>208</v>
      </c>
      <c r="F253" s="70" t="s">
        <v>169</v>
      </c>
      <c r="G253" s="123">
        <f>IF(F253="Asignado",15,0)</f>
        <v>0</v>
      </c>
      <c r="H253" s="585" t="str">
        <f>IF(AND(G260&gt;0,G260&lt;=85),"Débil",IF(AND(G260&gt;85,G260&lt;=95),"Moderado",IF(G260&gt;96,"Fuerte"," ")))</f>
        <v xml:space="preserve"> </v>
      </c>
      <c r="I253" s="818" t="s">
        <v>169</v>
      </c>
      <c r="J253" s="58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21" t="str">
        <f>IF(J253="Fuerte","NO",IF(J253=" "," ","SI"))</f>
        <v xml:space="preserve"> </v>
      </c>
    </row>
    <row r="254" spans="1:11" ht="27.6" x14ac:dyDescent="0.25">
      <c r="A254" s="811"/>
      <c r="B254" s="814"/>
      <c r="C254" s="811"/>
      <c r="D254" s="817"/>
      <c r="E254" s="97" t="s">
        <v>209</v>
      </c>
      <c r="F254" s="67" t="s">
        <v>169</v>
      </c>
      <c r="G254" s="66">
        <f>IF(F254="Adecuado",15,0)</f>
        <v>0</v>
      </c>
      <c r="H254" s="586"/>
      <c r="I254" s="819"/>
      <c r="J254" s="586"/>
      <c r="K254" s="822"/>
    </row>
    <row r="255" spans="1:11" ht="27.6" x14ac:dyDescent="0.25">
      <c r="A255" s="811"/>
      <c r="B255" s="814"/>
      <c r="C255" s="811"/>
      <c r="D255" s="50" t="s">
        <v>210</v>
      </c>
      <c r="E255" s="97" t="s">
        <v>211</v>
      </c>
      <c r="F255" s="67" t="s">
        <v>169</v>
      </c>
      <c r="G255" s="66">
        <f>IF(F255="Oportuna",15,0)</f>
        <v>0</v>
      </c>
      <c r="H255" s="586"/>
      <c r="I255" s="819"/>
      <c r="J255" s="586"/>
      <c r="K255" s="822"/>
    </row>
    <row r="256" spans="1:11" ht="41.4" x14ac:dyDescent="0.25">
      <c r="A256" s="811"/>
      <c r="B256" s="814"/>
      <c r="C256" s="811"/>
      <c r="D256" s="50" t="s">
        <v>212</v>
      </c>
      <c r="E256" s="97" t="s">
        <v>213</v>
      </c>
      <c r="F256" s="206" t="s">
        <v>169</v>
      </c>
      <c r="G256" s="66">
        <f>IF(F256="Prevenir",15,IF(F256="Detectar",10,0))</f>
        <v>0</v>
      </c>
      <c r="H256" s="586"/>
      <c r="I256" s="819"/>
      <c r="J256" s="586"/>
      <c r="K256" s="822"/>
    </row>
    <row r="257" spans="1:11" ht="27.6" x14ac:dyDescent="0.25">
      <c r="A257" s="811"/>
      <c r="B257" s="814"/>
      <c r="C257" s="811"/>
      <c r="D257" s="50" t="s">
        <v>214</v>
      </c>
      <c r="E257" s="97" t="s">
        <v>215</v>
      </c>
      <c r="F257" s="67" t="s">
        <v>169</v>
      </c>
      <c r="G257" s="66">
        <f>IF(F257="Confiable",15,0)</f>
        <v>0</v>
      </c>
      <c r="H257" s="586"/>
      <c r="I257" s="819"/>
      <c r="J257" s="586"/>
      <c r="K257" s="822"/>
    </row>
    <row r="258" spans="1:11" ht="41.4" x14ac:dyDescent="0.25">
      <c r="A258" s="811"/>
      <c r="B258" s="814"/>
      <c r="C258" s="811"/>
      <c r="D258" s="50" t="s">
        <v>216</v>
      </c>
      <c r="E258" s="97" t="s">
        <v>217</v>
      </c>
      <c r="F258" s="206" t="s">
        <v>169</v>
      </c>
      <c r="G258" s="66">
        <f>IF(F258="Se investigan y se resuelven oportunamente",15,0)</f>
        <v>0</v>
      </c>
      <c r="H258" s="586"/>
      <c r="I258" s="819"/>
      <c r="J258" s="586"/>
      <c r="K258" s="822"/>
    </row>
    <row r="259" spans="1:11" ht="27.6" x14ac:dyDescent="0.25">
      <c r="A259" s="812"/>
      <c r="B259" s="815"/>
      <c r="C259" s="812"/>
      <c r="D259" s="45" t="s">
        <v>218</v>
      </c>
      <c r="E259" s="97" t="s">
        <v>219</v>
      </c>
      <c r="F259" s="67" t="s">
        <v>169</v>
      </c>
      <c r="G259" s="66">
        <f>IF(F259="Completa",10,IF(F259="Incompleta",5,0))</f>
        <v>0</v>
      </c>
      <c r="H259" s="587"/>
      <c r="I259" s="820"/>
      <c r="J259" s="587"/>
      <c r="K259" s="823"/>
    </row>
    <row r="260" spans="1:11" ht="15" thickBot="1" x14ac:dyDescent="0.3">
      <c r="A260" s="118"/>
      <c r="B260" s="119"/>
      <c r="C260" s="56"/>
      <c r="D260" s="57"/>
      <c r="E260" s="58" t="s">
        <v>220</v>
      </c>
      <c r="F260" s="16"/>
      <c r="G260" s="16">
        <f>SUM(G253:G259)</f>
        <v>0</v>
      </c>
      <c r="H260" s="128"/>
      <c r="I260" s="129"/>
      <c r="J260" s="129"/>
      <c r="K260" s="130"/>
    </row>
    <row r="261" spans="1:11" ht="14.4" thickBot="1" x14ac:dyDescent="0.3"/>
    <row r="262" spans="1:11" ht="27.6" x14ac:dyDescent="0.25">
      <c r="A262" s="824" t="s">
        <v>82</v>
      </c>
      <c r="B262" s="826" t="s">
        <v>223</v>
      </c>
      <c r="C262" s="828" t="s">
        <v>196</v>
      </c>
      <c r="D262" s="830" t="s">
        <v>197</v>
      </c>
      <c r="E262" s="831"/>
      <c r="F262" s="831"/>
      <c r="G262" s="831"/>
      <c r="H262" s="832"/>
      <c r="I262" s="102" t="s">
        <v>198</v>
      </c>
      <c r="J262" s="833" t="s">
        <v>199</v>
      </c>
      <c r="K262" s="808" t="s">
        <v>200</v>
      </c>
    </row>
    <row r="263" spans="1:11" ht="55.8" thickBot="1" x14ac:dyDescent="0.3">
      <c r="A263" s="825"/>
      <c r="B263" s="827"/>
      <c r="C263" s="829"/>
      <c r="D263" s="103" t="s">
        <v>201</v>
      </c>
      <c r="E263" s="51" t="s">
        <v>202</v>
      </c>
      <c r="F263" s="103" t="s">
        <v>203</v>
      </c>
      <c r="G263" s="103" t="s">
        <v>204</v>
      </c>
      <c r="H263" s="103" t="s">
        <v>221</v>
      </c>
      <c r="I263" s="52" t="s">
        <v>206</v>
      </c>
      <c r="J263" s="834"/>
      <c r="K263" s="809"/>
    </row>
    <row r="264" spans="1:11" x14ac:dyDescent="0.25">
      <c r="A264" s="810" t="str">
        <f>DESCRIPCION!A32</f>
        <v>h</v>
      </c>
      <c r="B264" s="813">
        <f>DESCRIPCION!D34</f>
        <v>0</v>
      </c>
      <c r="C264" s="810"/>
      <c r="D264" s="816" t="s">
        <v>207</v>
      </c>
      <c r="E264" s="122" t="s">
        <v>208</v>
      </c>
      <c r="F264" s="70" t="s">
        <v>169</v>
      </c>
      <c r="G264" s="123">
        <f>IF(F264="Asignado",15,0)</f>
        <v>0</v>
      </c>
      <c r="H264" s="585" t="str">
        <f>IF(AND(G271&gt;0,G271&lt;=85),"Débil",IF(AND(G271&gt;85,G271&lt;=95),"Moderado",IF(G271&gt;96,"Fuerte"," ")))</f>
        <v xml:space="preserve"> </v>
      </c>
      <c r="I264" s="818" t="s">
        <v>169</v>
      </c>
      <c r="J264" s="58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21" t="str">
        <f>IF(J264="Fuerte","NO",IF(J264=" "," ","SI"))</f>
        <v xml:space="preserve"> </v>
      </c>
    </row>
    <row r="265" spans="1:11" ht="27.6" x14ac:dyDescent="0.25">
      <c r="A265" s="811"/>
      <c r="B265" s="814"/>
      <c r="C265" s="811"/>
      <c r="D265" s="817"/>
      <c r="E265" s="97" t="s">
        <v>209</v>
      </c>
      <c r="F265" s="67" t="s">
        <v>169</v>
      </c>
      <c r="G265" s="66">
        <f>IF(F265="Adecuado",15,0)</f>
        <v>0</v>
      </c>
      <c r="H265" s="586"/>
      <c r="I265" s="819"/>
      <c r="J265" s="586"/>
      <c r="K265" s="822"/>
    </row>
    <row r="266" spans="1:11" ht="27.6" x14ac:dyDescent="0.25">
      <c r="A266" s="811"/>
      <c r="B266" s="814"/>
      <c r="C266" s="811"/>
      <c r="D266" s="50" t="s">
        <v>210</v>
      </c>
      <c r="E266" s="97" t="s">
        <v>211</v>
      </c>
      <c r="F266" s="67" t="s">
        <v>169</v>
      </c>
      <c r="G266" s="66">
        <f>IF(F266="Oportuna",15,0)</f>
        <v>0</v>
      </c>
      <c r="H266" s="586"/>
      <c r="I266" s="819"/>
      <c r="J266" s="586"/>
      <c r="K266" s="822"/>
    </row>
    <row r="267" spans="1:11" ht="41.4" x14ac:dyDescent="0.25">
      <c r="A267" s="811"/>
      <c r="B267" s="814"/>
      <c r="C267" s="811"/>
      <c r="D267" s="50" t="s">
        <v>212</v>
      </c>
      <c r="E267" s="97" t="s">
        <v>213</v>
      </c>
      <c r="F267" s="206" t="s">
        <v>169</v>
      </c>
      <c r="G267" s="66">
        <f>IF(F267="Prevenir",15,IF(F267="Detectar",10,0))</f>
        <v>0</v>
      </c>
      <c r="H267" s="586"/>
      <c r="I267" s="819"/>
      <c r="J267" s="586"/>
      <c r="K267" s="822"/>
    </row>
    <row r="268" spans="1:11" ht="27.6" x14ac:dyDescent="0.25">
      <c r="A268" s="811"/>
      <c r="B268" s="814"/>
      <c r="C268" s="811"/>
      <c r="D268" s="50" t="s">
        <v>214</v>
      </c>
      <c r="E268" s="97" t="s">
        <v>215</v>
      </c>
      <c r="F268" s="67" t="s">
        <v>169</v>
      </c>
      <c r="G268" s="66">
        <f>IF(F268="Confiable",15,0)</f>
        <v>0</v>
      </c>
      <c r="H268" s="586"/>
      <c r="I268" s="819"/>
      <c r="J268" s="586"/>
      <c r="K268" s="822"/>
    </row>
    <row r="269" spans="1:11" ht="41.4" x14ac:dyDescent="0.25">
      <c r="A269" s="811"/>
      <c r="B269" s="814"/>
      <c r="C269" s="811"/>
      <c r="D269" s="50" t="s">
        <v>216</v>
      </c>
      <c r="E269" s="97" t="s">
        <v>217</v>
      </c>
      <c r="F269" s="206" t="s">
        <v>169</v>
      </c>
      <c r="G269" s="66">
        <f>IF(F269="Se investigan y se resuelven oportunamente",15,0)</f>
        <v>0</v>
      </c>
      <c r="H269" s="586"/>
      <c r="I269" s="819"/>
      <c r="J269" s="586"/>
      <c r="K269" s="822"/>
    </row>
    <row r="270" spans="1:11" ht="27.6" x14ac:dyDescent="0.25">
      <c r="A270" s="812"/>
      <c r="B270" s="815"/>
      <c r="C270" s="812"/>
      <c r="D270" s="45" t="s">
        <v>218</v>
      </c>
      <c r="E270" s="97" t="s">
        <v>219</v>
      </c>
      <c r="F270" s="67" t="s">
        <v>169</v>
      </c>
      <c r="G270" s="66">
        <f>IF(F270="Completa",10,IF(F270="Incompleta",5,0))</f>
        <v>0</v>
      </c>
      <c r="H270" s="587"/>
      <c r="I270" s="820"/>
      <c r="J270" s="587"/>
      <c r="K270" s="823"/>
    </row>
    <row r="271" spans="1:11" ht="15" thickBot="1" x14ac:dyDescent="0.3">
      <c r="A271" s="118"/>
      <c r="B271" s="119"/>
      <c r="C271" s="56"/>
      <c r="D271" s="57"/>
      <c r="E271" s="58" t="s">
        <v>220</v>
      </c>
      <c r="F271" s="16"/>
      <c r="G271" s="16">
        <f>SUM(G264:G270)</f>
        <v>0</v>
      </c>
      <c r="H271" s="128"/>
      <c r="I271" s="129"/>
      <c r="J271" s="129"/>
      <c r="K271" s="130"/>
    </row>
    <row r="272" spans="1:11" ht="14.4" thickBot="1" x14ac:dyDescent="0.3"/>
    <row r="273" spans="1:11" ht="27.6" x14ac:dyDescent="0.25">
      <c r="A273" s="824" t="s">
        <v>82</v>
      </c>
      <c r="B273" s="826" t="s">
        <v>223</v>
      </c>
      <c r="C273" s="828" t="s">
        <v>196</v>
      </c>
      <c r="D273" s="830" t="s">
        <v>197</v>
      </c>
      <c r="E273" s="831"/>
      <c r="F273" s="831"/>
      <c r="G273" s="831"/>
      <c r="H273" s="832"/>
      <c r="I273" s="102" t="s">
        <v>198</v>
      </c>
      <c r="J273" s="833" t="s">
        <v>199</v>
      </c>
      <c r="K273" s="808" t="s">
        <v>200</v>
      </c>
    </row>
    <row r="274" spans="1:11" ht="55.8" thickBot="1" x14ac:dyDescent="0.3">
      <c r="A274" s="825"/>
      <c r="B274" s="827"/>
      <c r="C274" s="829"/>
      <c r="D274" s="103" t="s">
        <v>201</v>
      </c>
      <c r="E274" s="51" t="s">
        <v>202</v>
      </c>
      <c r="F274" s="103" t="s">
        <v>203</v>
      </c>
      <c r="G274" s="103" t="s">
        <v>204</v>
      </c>
      <c r="H274" s="103" t="s">
        <v>221</v>
      </c>
      <c r="I274" s="52" t="s">
        <v>206</v>
      </c>
      <c r="J274" s="834"/>
      <c r="K274" s="809"/>
    </row>
    <row r="275" spans="1:11" x14ac:dyDescent="0.25">
      <c r="A275" s="810" t="str">
        <f>DESCRIPCION!A35</f>
        <v>i</v>
      </c>
      <c r="B275" s="813">
        <f>DESCRIPCION!D35</f>
        <v>0</v>
      </c>
      <c r="C275" s="810"/>
      <c r="D275" s="816" t="s">
        <v>207</v>
      </c>
      <c r="E275" s="122" t="s">
        <v>208</v>
      </c>
      <c r="F275" s="70" t="s">
        <v>169</v>
      </c>
      <c r="G275" s="123">
        <f>IF(F275="Asignado",15,0)</f>
        <v>0</v>
      </c>
      <c r="H275" s="585" t="str">
        <f>IF(AND(G282&gt;0,G282&lt;=85),"Débil",IF(AND(G282&gt;85,G282&lt;=95),"Moderado",IF(G282&gt;96,"Fuerte"," ")))</f>
        <v xml:space="preserve"> </v>
      </c>
      <c r="I275" s="818" t="s">
        <v>169</v>
      </c>
      <c r="J275" s="58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21" t="str">
        <f>IF(J275="Fuerte","NO",IF(J275=" "," ","SI"))</f>
        <v xml:space="preserve"> </v>
      </c>
    </row>
    <row r="276" spans="1:11" ht="27.6" x14ac:dyDescent="0.25">
      <c r="A276" s="811"/>
      <c r="B276" s="814"/>
      <c r="C276" s="811"/>
      <c r="D276" s="817"/>
      <c r="E276" s="97" t="s">
        <v>209</v>
      </c>
      <c r="F276" s="67" t="s">
        <v>169</v>
      </c>
      <c r="G276" s="66">
        <f>IF(F276="Adecuado",15,0)</f>
        <v>0</v>
      </c>
      <c r="H276" s="586"/>
      <c r="I276" s="819"/>
      <c r="J276" s="586"/>
      <c r="K276" s="822"/>
    </row>
    <row r="277" spans="1:11" ht="27.6" x14ac:dyDescent="0.25">
      <c r="A277" s="811"/>
      <c r="B277" s="814"/>
      <c r="C277" s="811"/>
      <c r="D277" s="50" t="s">
        <v>210</v>
      </c>
      <c r="E277" s="97" t="s">
        <v>211</v>
      </c>
      <c r="F277" s="67" t="s">
        <v>169</v>
      </c>
      <c r="G277" s="66">
        <f>IF(F277="Oportuna",15,0)</f>
        <v>0</v>
      </c>
      <c r="H277" s="586"/>
      <c r="I277" s="819"/>
      <c r="J277" s="586"/>
      <c r="K277" s="822"/>
    </row>
    <row r="278" spans="1:11" ht="41.4" x14ac:dyDescent="0.25">
      <c r="A278" s="811"/>
      <c r="B278" s="814"/>
      <c r="C278" s="811"/>
      <c r="D278" s="50" t="s">
        <v>212</v>
      </c>
      <c r="E278" s="97" t="s">
        <v>213</v>
      </c>
      <c r="F278" s="206" t="s">
        <v>169</v>
      </c>
      <c r="G278" s="66">
        <f>IF(F278="Prevenir",15,IF(F278="Detectar",10,0))</f>
        <v>0</v>
      </c>
      <c r="H278" s="586"/>
      <c r="I278" s="819"/>
      <c r="J278" s="586"/>
      <c r="K278" s="822"/>
    </row>
    <row r="279" spans="1:11" ht="27.6" x14ac:dyDescent="0.25">
      <c r="A279" s="811"/>
      <c r="B279" s="814"/>
      <c r="C279" s="811"/>
      <c r="D279" s="50" t="s">
        <v>214</v>
      </c>
      <c r="E279" s="97" t="s">
        <v>215</v>
      </c>
      <c r="F279" s="67" t="s">
        <v>169</v>
      </c>
      <c r="G279" s="66">
        <f>IF(F279="Confiable",15,0)</f>
        <v>0</v>
      </c>
      <c r="H279" s="586"/>
      <c r="I279" s="819"/>
      <c r="J279" s="586"/>
      <c r="K279" s="822"/>
    </row>
    <row r="280" spans="1:11" ht="41.4" x14ac:dyDescent="0.25">
      <c r="A280" s="811"/>
      <c r="B280" s="814"/>
      <c r="C280" s="811"/>
      <c r="D280" s="50" t="s">
        <v>216</v>
      </c>
      <c r="E280" s="97" t="s">
        <v>217</v>
      </c>
      <c r="F280" s="206" t="s">
        <v>169</v>
      </c>
      <c r="G280" s="66">
        <f>IF(F280="Se investigan y se resuelven oportunamente",15,0)</f>
        <v>0</v>
      </c>
      <c r="H280" s="586"/>
      <c r="I280" s="819"/>
      <c r="J280" s="586"/>
      <c r="K280" s="822"/>
    </row>
    <row r="281" spans="1:11" ht="27.6" x14ac:dyDescent="0.25">
      <c r="A281" s="812"/>
      <c r="B281" s="815"/>
      <c r="C281" s="812"/>
      <c r="D281" s="45" t="s">
        <v>218</v>
      </c>
      <c r="E281" s="97" t="s">
        <v>219</v>
      </c>
      <c r="F281" s="67" t="s">
        <v>169</v>
      </c>
      <c r="G281" s="66">
        <f>IF(F281="Completa",10,IF(F281="Incompleta",5,0))</f>
        <v>0</v>
      </c>
      <c r="H281" s="587"/>
      <c r="I281" s="820"/>
      <c r="J281" s="587"/>
      <c r="K281" s="823"/>
    </row>
    <row r="282" spans="1:11" ht="15" thickBot="1" x14ac:dyDescent="0.3">
      <c r="A282" s="118"/>
      <c r="B282" s="119"/>
      <c r="C282" s="56"/>
      <c r="D282" s="57"/>
      <c r="E282" s="58" t="s">
        <v>220</v>
      </c>
      <c r="F282" s="16"/>
      <c r="G282" s="16">
        <f>SUM(G275:G281)</f>
        <v>0</v>
      </c>
      <c r="H282" s="128"/>
      <c r="I282" s="129"/>
      <c r="J282" s="129"/>
      <c r="K282" s="130"/>
    </row>
    <row r="283" spans="1:11" ht="14.4" thickBot="1" x14ac:dyDescent="0.3"/>
    <row r="284" spans="1:11" ht="27.6" x14ac:dyDescent="0.25">
      <c r="A284" s="824" t="s">
        <v>82</v>
      </c>
      <c r="B284" s="826" t="s">
        <v>223</v>
      </c>
      <c r="C284" s="828" t="s">
        <v>196</v>
      </c>
      <c r="D284" s="830" t="s">
        <v>197</v>
      </c>
      <c r="E284" s="831"/>
      <c r="F284" s="831"/>
      <c r="G284" s="831"/>
      <c r="H284" s="832"/>
      <c r="I284" s="102" t="s">
        <v>198</v>
      </c>
      <c r="J284" s="833" t="s">
        <v>199</v>
      </c>
      <c r="K284" s="808" t="s">
        <v>200</v>
      </c>
    </row>
    <row r="285" spans="1:11" ht="55.8" thickBot="1" x14ac:dyDescent="0.3">
      <c r="A285" s="825"/>
      <c r="B285" s="827"/>
      <c r="C285" s="829"/>
      <c r="D285" s="103" t="s">
        <v>201</v>
      </c>
      <c r="E285" s="51" t="s">
        <v>202</v>
      </c>
      <c r="F285" s="103" t="s">
        <v>203</v>
      </c>
      <c r="G285" s="103" t="s">
        <v>204</v>
      </c>
      <c r="H285" s="103" t="s">
        <v>221</v>
      </c>
      <c r="I285" s="52" t="s">
        <v>206</v>
      </c>
      <c r="J285" s="834"/>
      <c r="K285" s="809"/>
    </row>
    <row r="286" spans="1:11" x14ac:dyDescent="0.25">
      <c r="A286" s="810" t="str">
        <f>DESCRIPCION!A35</f>
        <v>i</v>
      </c>
      <c r="B286" s="813">
        <f>DESCRIPCION!D36</f>
        <v>0</v>
      </c>
      <c r="C286" s="810"/>
      <c r="D286" s="816" t="s">
        <v>207</v>
      </c>
      <c r="E286" s="122" t="s">
        <v>208</v>
      </c>
      <c r="F286" s="70" t="s">
        <v>169</v>
      </c>
      <c r="G286" s="123">
        <f>IF(F286="Asignado",15,0)</f>
        <v>0</v>
      </c>
      <c r="H286" s="585" t="str">
        <f>IF(AND(G293&gt;0,G293&lt;=85),"Débil",IF(AND(G293&gt;85,G293&lt;=95),"Moderado",IF(G293&gt;96,"Fuerte"," ")))</f>
        <v xml:space="preserve"> </v>
      </c>
      <c r="I286" s="818" t="s">
        <v>169</v>
      </c>
      <c r="J286" s="58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21" t="str">
        <f>IF(J286="Fuerte","NO",IF(J286=" "," ","SI"))</f>
        <v xml:space="preserve"> </v>
      </c>
    </row>
    <row r="287" spans="1:11" ht="27.6" x14ac:dyDescent="0.25">
      <c r="A287" s="811"/>
      <c r="B287" s="814"/>
      <c r="C287" s="811"/>
      <c r="D287" s="817"/>
      <c r="E287" s="97" t="s">
        <v>209</v>
      </c>
      <c r="F287" s="67" t="s">
        <v>169</v>
      </c>
      <c r="G287" s="66">
        <f>IF(F287="Adecuado",15,0)</f>
        <v>0</v>
      </c>
      <c r="H287" s="586"/>
      <c r="I287" s="819"/>
      <c r="J287" s="586"/>
      <c r="K287" s="822"/>
    </row>
    <row r="288" spans="1:11" ht="27.6" x14ac:dyDescent="0.25">
      <c r="A288" s="811"/>
      <c r="B288" s="814"/>
      <c r="C288" s="811"/>
      <c r="D288" s="50" t="s">
        <v>210</v>
      </c>
      <c r="E288" s="97" t="s">
        <v>211</v>
      </c>
      <c r="F288" s="67" t="s">
        <v>169</v>
      </c>
      <c r="G288" s="66">
        <f>IF(F288="Oportuna",15,0)</f>
        <v>0</v>
      </c>
      <c r="H288" s="586"/>
      <c r="I288" s="819"/>
      <c r="J288" s="586"/>
      <c r="K288" s="822"/>
    </row>
    <row r="289" spans="1:11" ht="41.4" x14ac:dyDescent="0.25">
      <c r="A289" s="811"/>
      <c r="B289" s="814"/>
      <c r="C289" s="811"/>
      <c r="D289" s="50" t="s">
        <v>212</v>
      </c>
      <c r="E289" s="97" t="s">
        <v>213</v>
      </c>
      <c r="F289" s="206" t="s">
        <v>169</v>
      </c>
      <c r="G289" s="66">
        <f>IF(F289="Prevenir",15,IF(F289="Detectar",10,0))</f>
        <v>0</v>
      </c>
      <c r="H289" s="586"/>
      <c r="I289" s="819"/>
      <c r="J289" s="586"/>
      <c r="K289" s="822"/>
    </row>
    <row r="290" spans="1:11" ht="27.6" x14ac:dyDescent="0.25">
      <c r="A290" s="811"/>
      <c r="B290" s="814"/>
      <c r="C290" s="811"/>
      <c r="D290" s="50" t="s">
        <v>214</v>
      </c>
      <c r="E290" s="97" t="s">
        <v>215</v>
      </c>
      <c r="F290" s="67" t="s">
        <v>169</v>
      </c>
      <c r="G290" s="66">
        <f>IF(F290="Confiable",15,0)</f>
        <v>0</v>
      </c>
      <c r="H290" s="586"/>
      <c r="I290" s="819"/>
      <c r="J290" s="586"/>
      <c r="K290" s="822"/>
    </row>
    <row r="291" spans="1:11" ht="41.4" x14ac:dyDescent="0.25">
      <c r="A291" s="811"/>
      <c r="B291" s="814"/>
      <c r="C291" s="811"/>
      <c r="D291" s="50" t="s">
        <v>216</v>
      </c>
      <c r="E291" s="97" t="s">
        <v>217</v>
      </c>
      <c r="F291" s="206" t="s">
        <v>169</v>
      </c>
      <c r="G291" s="66">
        <f>IF(F291="Se investigan y se resuelven oportunamente",15,0)</f>
        <v>0</v>
      </c>
      <c r="H291" s="586"/>
      <c r="I291" s="819"/>
      <c r="J291" s="586"/>
      <c r="K291" s="822"/>
    </row>
    <row r="292" spans="1:11" ht="27.6" x14ac:dyDescent="0.25">
      <c r="A292" s="812"/>
      <c r="B292" s="815"/>
      <c r="C292" s="812"/>
      <c r="D292" s="45" t="s">
        <v>218</v>
      </c>
      <c r="E292" s="97" t="s">
        <v>219</v>
      </c>
      <c r="F292" s="67" t="s">
        <v>169</v>
      </c>
      <c r="G292" s="66">
        <f>IF(F292="Completa",10,IF(F292="Incompleta",5,0))</f>
        <v>0</v>
      </c>
      <c r="H292" s="587"/>
      <c r="I292" s="820"/>
      <c r="J292" s="587"/>
      <c r="K292" s="823"/>
    </row>
    <row r="293" spans="1:11" ht="15" thickBot="1" x14ac:dyDescent="0.3">
      <c r="A293" s="118"/>
      <c r="B293" s="119"/>
      <c r="C293" s="56"/>
      <c r="D293" s="57"/>
      <c r="E293" s="58" t="s">
        <v>220</v>
      </c>
      <c r="F293" s="16"/>
      <c r="G293" s="16">
        <f>SUM(G286:G292)</f>
        <v>0</v>
      </c>
      <c r="H293" s="128"/>
      <c r="I293" s="129"/>
      <c r="J293" s="129"/>
      <c r="K293" s="130"/>
    </row>
    <row r="294" spans="1:11" ht="14.4" thickBot="1" x14ac:dyDescent="0.3"/>
    <row r="295" spans="1:11" ht="27.6" x14ac:dyDescent="0.25">
      <c r="A295" s="824" t="s">
        <v>82</v>
      </c>
      <c r="B295" s="826" t="s">
        <v>223</v>
      </c>
      <c r="C295" s="828" t="s">
        <v>196</v>
      </c>
      <c r="D295" s="830" t="s">
        <v>197</v>
      </c>
      <c r="E295" s="831"/>
      <c r="F295" s="831"/>
      <c r="G295" s="831"/>
      <c r="H295" s="832"/>
      <c r="I295" s="102" t="s">
        <v>198</v>
      </c>
      <c r="J295" s="833" t="s">
        <v>199</v>
      </c>
      <c r="K295" s="808" t="s">
        <v>200</v>
      </c>
    </row>
    <row r="296" spans="1:11" ht="55.8" thickBot="1" x14ac:dyDescent="0.3">
      <c r="A296" s="825"/>
      <c r="B296" s="827"/>
      <c r="C296" s="829"/>
      <c r="D296" s="103" t="s">
        <v>201</v>
      </c>
      <c r="E296" s="51" t="s">
        <v>202</v>
      </c>
      <c r="F296" s="103" t="s">
        <v>203</v>
      </c>
      <c r="G296" s="103" t="s">
        <v>204</v>
      </c>
      <c r="H296" s="103" t="s">
        <v>221</v>
      </c>
      <c r="I296" s="52" t="s">
        <v>206</v>
      </c>
      <c r="J296" s="834"/>
      <c r="K296" s="809"/>
    </row>
    <row r="297" spans="1:11" x14ac:dyDescent="0.25">
      <c r="A297" s="810" t="str">
        <f>DESCRIPCION!A35</f>
        <v>i</v>
      </c>
      <c r="B297" s="813">
        <f>DESCRIPCION!D37</f>
        <v>0</v>
      </c>
      <c r="C297" s="810"/>
      <c r="D297" s="816" t="s">
        <v>207</v>
      </c>
      <c r="E297" s="122" t="s">
        <v>208</v>
      </c>
      <c r="F297" s="70" t="s">
        <v>169</v>
      </c>
      <c r="G297" s="123">
        <f>IF(F297="Asignado",15,0)</f>
        <v>0</v>
      </c>
      <c r="H297" s="585" t="str">
        <f>IF(AND(G304&gt;0,G304&lt;=85),"Débil",IF(AND(G304&gt;85,G304&lt;=95),"Moderado",IF(G304&gt;96,"Fuerte"," ")))</f>
        <v xml:space="preserve"> </v>
      </c>
      <c r="I297" s="818" t="s">
        <v>169</v>
      </c>
      <c r="J297" s="58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21" t="str">
        <f>IF(J297="Fuerte","NO",IF(J297=" "," ","SI"))</f>
        <v xml:space="preserve"> </v>
      </c>
    </row>
    <row r="298" spans="1:11" ht="27.6" x14ac:dyDescent="0.25">
      <c r="A298" s="811"/>
      <c r="B298" s="814"/>
      <c r="C298" s="811"/>
      <c r="D298" s="817"/>
      <c r="E298" s="97" t="s">
        <v>209</v>
      </c>
      <c r="F298" s="67" t="s">
        <v>169</v>
      </c>
      <c r="G298" s="66">
        <f>IF(F298="Adecuado",15,0)</f>
        <v>0</v>
      </c>
      <c r="H298" s="586"/>
      <c r="I298" s="819"/>
      <c r="J298" s="586"/>
      <c r="K298" s="822"/>
    </row>
    <row r="299" spans="1:11" ht="27.6" x14ac:dyDescent="0.25">
      <c r="A299" s="811"/>
      <c r="B299" s="814"/>
      <c r="C299" s="811"/>
      <c r="D299" s="50" t="s">
        <v>210</v>
      </c>
      <c r="E299" s="97" t="s">
        <v>211</v>
      </c>
      <c r="F299" s="67" t="s">
        <v>169</v>
      </c>
      <c r="G299" s="66">
        <f>IF(F299="Oportuna",15,0)</f>
        <v>0</v>
      </c>
      <c r="H299" s="586"/>
      <c r="I299" s="819"/>
      <c r="J299" s="586"/>
      <c r="K299" s="822"/>
    </row>
    <row r="300" spans="1:11" ht="41.4" x14ac:dyDescent="0.25">
      <c r="A300" s="811"/>
      <c r="B300" s="814"/>
      <c r="C300" s="811"/>
      <c r="D300" s="50" t="s">
        <v>212</v>
      </c>
      <c r="E300" s="97" t="s">
        <v>213</v>
      </c>
      <c r="F300" s="206" t="s">
        <v>169</v>
      </c>
      <c r="G300" s="66">
        <f>IF(F300="Prevenir",15,IF(F300="Detectar",10,0))</f>
        <v>0</v>
      </c>
      <c r="H300" s="586"/>
      <c r="I300" s="819"/>
      <c r="J300" s="586"/>
      <c r="K300" s="822"/>
    </row>
    <row r="301" spans="1:11" ht="27.6" x14ac:dyDescent="0.25">
      <c r="A301" s="811"/>
      <c r="B301" s="814"/>
      <c r="C301" s="811"/>
      <c r="D301" s="50" t="s">
        <v>214</v>
      </c>
      <c r="E301" s="97" t="s">
        <v>215</v>
      </c>
      <c r="F301" s="67" t="s">
        <v>169</v>
      </c>
      <c r="G301" s="66">
        <f>IF(F301="Confiable",15,0)</f>
        <v>0</v>
      </c>
      <c r="H301" s="586"/>
      <c r="I301" s="819"/>
      <c r="J301" s="586"/>
      <c r="K301" s="822"/>
    </row>
    <row r="302" spans="1:11" ht="41.4" x14ac:dyDescent="0.25">
      <c r="A302" s="811"/>
      <c r="B302" s="814"/>
      <c r="C302" s="811"/>
      <c r="D302" s="50" t="s">
        <v>216</v>
      </c>
      <c r="E302" s="97" t="s">
        <v>217</v>
      </c>
      <c r="F302" s="206" t="s">
        <v>169</v>
      </c>
      <c r="G302" s="66">
        <f>IF(F302="Se investigan y se resuelven oportunamente",15,0)</f>
        <v>0</v>
      </c>
      <c r="H302" s="586"/>
      <c r="I302" s="819"/>
      <c r="J302" s="586"/>
      <c r="K302" s="822"/>
    </row>
    <row r="303" spans="1:11" ht="27.6" x14ac:dyDescent="0.25">
      <c r="A303" s="812"/>
      <c r="B303" s="815"/>
      <c r="C303" s="812"/>
      <c r="D303" s="45" t="s">
        <v>218</v>
      </c>
      <c r="E303" s="97" t="s">
        <v>219</v>
      </c>
      <c r="F303" s="67" t="s">
        <v>169</v>
      </c>
      <c r="G303" s="66">
        <f>IF(F303="Completa",10,IF(F303="Incompleta",5,0))</f>
        <v>0</v>
      </c>
      <c r="H303" s="587"/>
      <c r="I303" s="820"/>
      <c r="J303" s="587"/>
      <c r="K303" s="823"/>
    </row>
    <row r="304" spans="1:11" ht="15" thickBot="1" x14ac:dyDescent="0.3">
      <c r="A304" s="118"/>
      <c r="B304" s="119"/>
      <c r="C304" s="56"/>
      <c r="D304" s="57"/>
      <c r="E304" s="58" t="s">
        <v>220</v>
      </c>
      <c r="F304" s="16"/>
      <c r="G304" s="16">
        <f>SUM(G297:G303)</f>
        <v>0</v>
      </c>
      <c r="H304" s="128"/>
      <c r="I304" s="129"/>
      <c r="J304" s="129"/>
      <c r="K304" s="130"/>
    </row>
    <row r="305" spans="1:11" ht="14.4" thickBot="1" x14ac:dyDescent="0.3"/>
    <row r="306" spans="1:11" ht="27.6" x14ac:dyDescent="0.25">
      <c r="A306" s="824" t="s">
        <v>82</v>
      </c>
      <c r="B306" s="826" t="s">
        <v>223</v>
      </c>
      <c r="C306" s="828" t="s">
        <v>196</v>
      </c>
      <c r="D306" s="830" t="s">
        <v>197</v>
      </c>
      <c r="E306" s="831"/>
      <c r="F306" s="831"/>
      <c r="G306" s="831"/>
      <c r="H306" s="832"/>
      <c r="I306" s="102" t="s">
        <v>198</v>
      </c>
      <c r="J306" s="833" t="s">
        <v>199</v>
      </c>
      <c r="K306" s="808" t="s">
        <v>200</v>
      </c>
    </row>
    <row r="307" spans="1:11" ht="55.8" thickBot="1" x14ac:dyDescent="0.3">
      <c r="A307" s="825"/>
      <c r="B307" s="827"/>
      <c r="C307" s="829"/>
      <c r="D307" s="103" t="s">
        <v>201</v>
      </c>
      <c r="E307" s="51" t="s">
        <v>202</v>
      </c>
      <c r="F307" s="103" t="s">
        <v>203</v>
      </c>
      <c r="G307" s="103" t="s">
        <v>204</v>
      </c>
      <c r="H307" s="103" t="s">
        <v>221</v>
      </c>
      <c r="I307" s="52" t="s">
        <v>206</v>
      </c>
      <c r="J307" s="834"/>
      <c r="K307" s="809"/>
    </row>
    <row r="308" spans="1:11" x14ac:dyDescent="0.25">
      <c r="A308" s="810" t="str">
        <f>DESCRIPCION!A38</f>
        <v>j</v>
      </c>
      <c r="B308" s="813">
        <f>DESCRIPCION!D38</f>
        <v>0</v>
      </c>
      <c r="C308" s="810"/>
      <c r="D308" s="816" t="s">
        <v>207</v>
      </c>
      <c r="E308" s="122" t="s">
        <v>208</v>
      </c>
      <c r="F308" s="70" t="s">
        <v>169</v>
      </c>
      <c r="G308" s="123">
        <f>IF(F308="Asignado",15,0)</f>
        <v>0</v>
      </c>
      <c r="H308" s="585" t="str">
        <f>IF(AND(G315&gt;0,G315&lt;=85),"Débil",IF(AND(G315&gt;85,G315&lt;=95),"Moderado",IF(G315&gt;96,"Fuerte"," ")))</f>
        <v xml:space="preserve"> </v>
      </c>
      <c r="I308" s="818" t="s">
        <v>169</v>
      </c>
      <c r="J308" s="58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21" t="str">
        <f>IF(J308="Fuerte","NO",IF(J308=" "," ","SI"))</f>
        <v xml:space="preserve"> </v>
      </c>
    </row>
    <row r="309" spans="1:11" ht="27.6" x14ac:dyDescent="0.25">
      <c r="A309" s="811"/>
      <c r="B309" s="814"/>
      <c r="C309" s="811"/>
      <c r="D309" s="817"/>
      <c r="E309" s="97" t="s">
        <v>209</v>
      </c>
      <c r="F309" s="67" t="s">
        <v>169</v>
      </c>
      <c r="G309" s="66">
        <f>IF(F309="Adecuado",15,0)</f>
        <v>0</v>
      </c>
      <c r="H309" s="586"/>
      <c r="I309" s="819"/>
      <c r="J309" s="586"/>
      <c r="K309" s="822"/>
    </row>
    <row r="310" spans="1:11" ht="27.6" x14ac:dyDescent="0.25">
      <c r="A310" s="811"/>
      <c r="B310" s="814"/>
      <c r="C310" s="811"/>
      <c r="D310" s="50" t="s">
        <v>210</v>
      </c>
      <c r="E310" s="97" t="s">
        <v>211</v>
      </c>
      <c r="F310" s="67" t="s">
        <v>169</v>
      </c>
      <c r="G310" s="66">
        <f>IF(F310="Oportuna",15,0)</f>
        <v>0</v>
      </c>
      <c r="H310" s="586"/>
      <c r="I310" s="819"/>
      <c r="J310" s="586"/>
      <c r="K310" s="822"/>
    </row>
    <row r="311" spans="1:11" ht="41.4" x14ac:dyDescent="0.25">
      <c r="A311" s="811"/>
      <c r="B311" s="814"/>
      <c r="C311" s="811"/>
      <c r="D311" s="50" t="s">
        <v>212</v>
      </c>
      <c r="E311" s="97" t="s">
        <v>213</v>
      </c>
      <c r="F311" s="206" t="s">
        <v>169</v>
      </c>
      <c r="G311" s="66">
        <f>IF(F311="Prevenir",15,IF(F311="Detectar",10,0))</f>
        <v>0</v>
      </c>
      <c r="H311" s="586"/>
      <c r="I311" s="819"/>
      <c r="J311" s="586"/>
      <c r="K311" s="822"/>
    </row>
    <row r="312" spans="1:11" ht="27.6" x14ac:dyDescent="0.25">
      <c r="A312" s="811"/>
      <c r="B312" s="814"/>
      <c r="C312" s="811"/>
      <c r="D312" s="50" t="s">
        <v>214</v>
      </c>
      <c r="E312" s="97" t="s">
        <v>215</v>
      </c>
      <c r="F312" s="67" t="s">
        <v>169</v>
      </c>
      <c r="G312" s="66">
        <f>IF(F312="Confiable",15,0)</f>
        <v>0</v>
      </c>
      <c r="H312" s="586"/>
      <c r="I312" s="819"/>
      <c r="J312" s="586"/>
      <c r="K312" s="822"/>
    </row>
    <row r="313" spans="1:11" ht="41.4" x14ac:dyDescent="0.25">
      <c r="A313" s="811"/>
      <c r="B313" s="814"/>
      <c r="C313" s="811"/>
      <c r="D313" s="50" t="s">
        <v>216</v>
      </c>
      <c r="E313" s="97" t="s">
        <v>217</v>
      </c>
      <c r="F313" s="206" t="s">
        <v>169</v>
      </c>
      <c r="G313" s="66">
        <f>IF(F313="Se investigan y se resuelven oportunamente",15,0)</f>
        <v>0</v>
      </c>
      <c r="H313" s="586"/>
      <c r="I313" s="819"/>
      <c r="J313" s="586"/>
      <c r="K313" s="822"/>
    </row>
    <row r="314" spans="1:11" ht="27.6" x14ac:dyDescent="0.25">
      <c r="A314" s="812"/>
      <c r="B314" s="815"/>
      <c r="C314" s="812"/>
      <c r="D314" s="45" t="s">
        <v>218</v>
      </c>
      <c r="E314" s="97" t="s">
        <v>219</v>
      </c>
      <c r="F314" s="67" t="s">
        <v>169</v>
      </c>
      <c r="G314" s="66">
        <f>IF(F314="Completa",10,IF(F314="Incompleta",5,0))</f>
        <v>0</v>
      </c>
      <c r="H314" s="587"/>
      <c r="I314" s="820"/>
      <c r="J314" s="587"/>
      <c r="K314" s="823"/>
    </row>
    <row r="315" spans="1:11" ht="15" thickBot="1" x14ac:dyDescent="0.3">
      <c r="A315" s="118"/>
      <c r="B315" s="119"/>
      <c r="C315" s="56"/>
      <c r="D315" s="57"/>
      <c r="E315" s="58" t="s">
        <v>220</v>
      </c>
      <c r="F315" s="16"/>
      <c r="G315" s="16">
        <f>SUM(G308:G314)</f>
        <v>0</v>
      </c>
      <c r="H315" s="128"/>
      <c r="I315" s="129"/>
      <c r="J315" s="129"/>
      <c r="K315" s="130"/>
    </row>
    <row r="316" spans="1:11" ht="14.4" thickBot="1" x14ac:dyDescent="0.3"/>
    <row r="317" spans="1:11" ht="27.6" x14ac:dyDescent="0.25">
      <c r="A317" s="824" t="s">
        <v>82</v>
      </c>
      <c r="B317" s="826" t="s">
        <v>223</v>
      </c>
      <c r="C317" s="828" t="s">
        <v>196</v>
      </c>
      <c r="D317" s="830" t="s">
        <v>197</v>
      </c>
      <c r="E317" s="831"/>
      <c r="F317" s="831"/>
      <c r="G317" s="831"/>
      <c r="H317" s="832"/>
      <c r="I317" s="102" t="s">
        <v>198</v>
      </c>
      <c r="J317" s="833" t="s">
        <v>199</v>
      </c>
      <c r="K317" s="808" t="s">
        <v>200</v>
      </c>
    </row>
    <row r="318" spans="1:11" ht="55.8" thickBot="1" x14ac:dyDescent="0.3">
      <c r="A318" s="825"/>
      <c r="B318" s="827"/>
      <c r="C318" s="829"/>
      <c r="D318" s="103" t="s">
        <v>201</v>
      </c>
      <c r="E318" s="51" t="s">
        <v>202</v>
      </c>
      <c r="F318" s="103" t="s">
        <v>203</v>
      </c>
      <c r="G318" s="103" t="s">
        <v>204</v>
      </c>
      <c r="H318" s="103" t="s">
        <v>221</v>
      </c>
      <c r="I318" s="52" t="s">
        <v>206</v>
      </c>
      <c r="J318" s="834"/>
      <c r="K318" s="809"/>
    </row>
    <row r="319" spans="1:11" x14ac:dyDescent="0.25">
      <c r="A319" s="810" t="str">
        <f>DESCRIPCION!A38</f>
        <v>j</v>
      </c>
      <c r="B319" s="813">
        <f>DESCRIPCION!D39</f>
        <v>0</v>
      </c>
      <c r="C319" s="810"/>
      <c r="D319" s="816" t="s">
        <v>207</v>
      </c>
      <c r="E319" s="122" t="s">
        <v>208</v>
      </c>
      <c r="F319" s="70" t="s">
        <v>169</v>
      </c>
      <c r="G319" s="123">
        <f>IF(F319="Asignado",15,0)</f>
        <v>0</v>
      </c>
      <c r="H319" s="585" t="str">
        <f>IF(AND(G326&gt;0,G326&lt;=85),"Débil",IF(AND(G326&gt;85,G326&lt;=95),"Moderado",IF(G326&gt;96,"Fuerte"," ")))</f>
        <v xml:space="preserve"> </v>
      </c>
      <c r="I319" s="818" t="s">
        <v>192</v>
      </c>
      <c r="J319" s="58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21" t="str">
        <f>IF(J319="Fuerte","NO",IF(J319=" "," ","SI"))</f>
        <v xml:space="preserve"> </v>
      </c>
    </row>
    <row r="320" spans="1:11" ht="27.6" x14ac:dyDescent="0.25">
      <c r="A320" s="811"/>
      <c r="B320" s="814"/>
      <c r="C320" s="811"/>
      <c r="D320" s="817"/>
      <c r="E320" s="97" t="s">
        <v>209</v>
      </c>
      <c r="F320" s="67" t="s">
        <v>169</v>
      </c>
      <c r="G320" s="66">
        <f>IF(F320="Adecuado",15,0)</f>
        <v>0</v>
      </c>
      <c r="H320" s="586"/>
      <c r="I320" s="819"/>
      <c r="J320" s="586"/>
      <c r="K320" s="822"/>
    </row>
    <row r="321" spans="1:11" ht="27.6" x14ac:dyDescent="0.25">
      <c r="A321" s="811"/>
      <c r="B321" s="814"/>
      <c r="C321" s="811"/>
      <c r="D321" s="50" t="s">
        <v>210</v>
      </c>
      <c r="E321" s="97" t="s">
        <v>211</v>
      </c>
      <c r="F321" s="67" t="s">
        <v>169</v>
      </c>
      <c r="G321" s="66">
        <f>IF(F321="Oportuna",15,0)</f>
        <v>0</v>
      </c>
      <c r="H321" s="586"/>
      <c r="I321" s="819"/>
      <c r="J321" s="586"/>
      <c r="K321" s="822"/>
    </row>
    <row r="322" spans="1:11" ht="41.4" x14ac:dyDescent="0.25">
      <c r="A322" s="811"/>
      <c r="B322" s="814"/>
      <c r="C322" s="811"/>
      <c r="D322" s="50" t="s">
        <v>212</v>
      </c>
      <c r="E322" s="97" t="s">
        <v>213</v>
      </c>
      <c r="F322" s="206" t="s">
        <v>169</v>
      </c>
      <c r="G322" s="66">
        <f>IF(F322="Prevenir",15,IF(F322="Detectar",10,0))</f>
        <v>0</v>
      </c>
      <c r="H322" s="586"/>
      <c r="I322" s="819"/>
      <c r="J322" s="586"/>
      <c r="K322" s="822"/>
    </row>
    <row r="323" spans="1:11" ht="27.6" x14ac:dyDescent="0.25">
      <c r="A323" s="811"/>
      <c r="B323" s="814"/>
      <c r="C323" s="811"/>
      <c r="D323" s="50" t="s">
        <v>214</v>
      </c>
      <c r="E323" s="97" t="s">
        <v>215</v>
      </c>
      <c r="F323" s="67" t="s">
        <v>169</v>
      </c>
      <c r="G323" s="66">
        <f>IF(F323="Confiable",15,0)</f>
        <v>0</v>
      </c>
      <c r="H323" s="586"/>
      <c r="I323" s="819"/>
      <c r="J323" s="586"/>
      <c r="K323" s="822"/>
    </row>
    <row r="324" spans="1:11" ht="41.4" x14ac:dyDescent="0.25">
      <c r="A324" s="811"/>
      <c r="B324" s="814"/>
      <c r="C324" s="811"/>
      <c r="D324" s="50" t="s">
        <v>216</v>
      </c>
      <c r="E324" s="97" t="s">
        <v>217</v>
      </c>
      <c r="F324" s="206" t="s">
        <v>169</v>
      </c>
      <c r="G324" s="66">
        <f>IF(F324="Se investigan y se resuelven oportunamente",15,0)</f>
        <v>0</v>
      </c>
      <c r="H324" s="586"/>
      <c r="I324" s="819"/>
      <c r="J324" s="586"/>
      <c r="K324" s="822"/>
    </row>
    <row r="325" spans="1:11" ht="27.6" x14ac:dyDescent="0.25">
      <c r="A325" s="812"/>
      <c r="B325" s="815"/>
      <c r="C325" s="812"/>
      <c r="D325" s="45" t="s">
        <v>218</v>
      </c>
      <c r="E325" s="97" t="s">
        <v>219</v>
      </c>
      <c r="F325" s="67" t="s">
        <v>169</v>
      </c>
      <c r="G325" s="66">
        <f>IF(F325="Completa",10,IF(F325="Incompleta",5,0))</f>
        <v>0</v>
      </c>
      <c r="H325" s="587"/>
      <c r="I325" s="820"/>
      <c r="J325" s="587"/>
      <c r="K325" s="823"/>
    </row>
    <row r="326" spans="1:11" ht="15" thickBot="1" x14ac:dyDescent="0.3">
      <c r="A326" s="118"/>
      <c r="B326" s="119"/>
      <c r="C326" s="56"/>
      <c r="D326" s="57"/>
      <c r="E326" s="58" t="s">
        <v>220</v>
      </c>
      <c r="F326" s="16"/>
      <c r="G326" s="16">
        <f>SUM(G319:G325)</f>
        <v>0</v>
      </c>
      <c r="H326" s="128"/>
      <c r="I326" s="129"/>
      <c r="J326" s="129"/>
      <c r="K326" s="130"/>
    </row>
    <row r="327" spans="1:11" ht="14.4" thickBot="1" x14ac:dyDescent="0.3"/>
    <row r="328" spans="1:11" ht="27.6" x14ac:dyDescent="0.25">
      <c r="A328" s="824" t="s">
        <v>82</v>
      </c>
      <c r="B328" s="826" t="s">
        <v>223</v>
      </c>
      <c r="C328" s="828" t="s">
        <v>196</v>
      </c>
      <c r="D328" s="830" t="s">
        <v>197</v>
      </c>
      <c r="E328" s="831"/>
      <c r="F328" s="831"/>
      <c r="G328" s="831"/>
      <c r="H328" s="832"/>
      <c r="I328" s="102" t="s">
        <v>198</v>
      </c>
      <c r="J328" s="833" t="s">
        <v>199</v>
      </c>
      <c r="K328" s="808" t="s">
        <v>200</v>
      </c>
    </row>
    <row r="329" spans="1:11" ht="55.8" thickBot="1" x14ac:dyDescent="0.3">
      <c r="A329" s="825"/>
      <c r="B329" s="827"/>
      <c r="C329" s="829"/>
      <c r="D329" s="103" t="s">
        <v>201</v>
      </c>
      <c r="E329" s="51" t="s">
        <v>202</v>
      </c>
      <c r="F329" s="103" t="s">
        <v>203</v>
      </c>
      <c r="G329" s="103" t="s">
        <v>204</v>
      </c>
      <c r="H329" s="103" t="s">
        <v>221</v>
      </c>
      <c r="I329" s="52" t="s">
        <v>206</v>
      </c>
      <c r="J329" s="834"/>
      <c r="K329" s="809"/>
    </row>
    <row r="330" spans="1:11" x14ac:dyDescent="0.25">
      <c r="A330" s="810" t="str">
        <f>DESCRIPCION!A38</f>
        <v>j</v>
      </c>
      <c r="B330" s="813">
        <f>DESCRIPCION!D40</f>
        <v>0</v>
      </c>
      <c r="C330" s="810"/>
      <c r="D330" s="816" t="s">
        <v>207</v>
      </c>
      <c r="E330" s="122" t="s">
        <v>208</v>
      </c>
      <c r="F330" s="70" t="s">
        <v>169</v>
      </c>
      <c r="G330" s="123">
        <f>IF(F330="Asignado",15,0)</f>
        <v>0</v>
      </c>
      <c r="H330" s="585" t="str">
        <f>IF(AND(G337&gt;0,G337&lt;=85),"Débil",IF(AND(G337&gt;85,G337&lt;=95),"Moderado",IF(G337&gt;96,"Fuerte"," ")))</f>
        <v xml:space="preserve"> </v>
      </c>
      <c r="I330" s="818" t="s">
        <v>169</v>
      </c>
      <c r="J330" s="58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21" t="str">
        <f>IF(J330="Fuerte","NO",IF(J330=" "," ","SI"))</f>
        <v xml:space="preserve"> </v>
      </c>
    </row>
    <row r="331" spans="1:11" ht="27.6" x14ac:dyDescent="0.25">
      <c r="A331" s="811"/>
      <c r="B331" s="814"/>
      <c r="C331" s="811"/>
      <c r="D331" s="817"/>
      <c r="E331" s="97" t="s">
        <v>209</v>
      </c>
      <c r="F331" s="67" t="s">
        <v>169</v>
      </c>
      <c r="G331" s="66">
        <f>IF(F331="Adecuado",15,0)</f>
        <v>0</v>
      </c>
      <c r="H331" s="586"/>
      <c r="I331" s="819"/>
      <c r="J331" s="586"/>
      <c r="K331" s="822"/>
    </row>
    <row r="332" spans="1:11" ht="27.6" x14ac:dyDescent="0.25">
      <c r="A332" s="811"/>
      <c r="B332" s="814"/>
      <c r="C332" s="811"/>
      <c r="D332" s="50" t="s">
        <v>210</v>
      </c>
      <c r="E332" s="97" t="s">
        <v>211</v>
      </c>
      <c r="F332" s="67" t="s">
        <v>169</v>
      </c>
      <c r="G332" s="66">
        <f>IF(F332="Oportuna",15,0)</f>
        <v>0</v>
      </c>
      <c r="H332" s="586"/>
      <c r="I332" s="819"/>
      <c r="J332" s="586"/>
      <c r="K332" s="822"/>
    </row>
    <row r="333" spans="1:11" ht="41.4" x14ac:dyDescent="0.25">
      <c r="A333" s="811"/>
      <c r="B333" s="814"/>
      <c r="C333" s="811"/>
      <c r="D333" s="50" t="s">
        <v>212</v>
      </c>
      <c r="E333" s="97" t="s">
        <v>213</v>
      </c>
      <c r="F333" s="206" t="s">
        <v>169</v>
      </c>
      <c r="G333" s="66">
        <f>IF(F333="Prevenir",15,IF(F333="Detectar",10,0))</f>
        <v>0</v>
      </c>
      <c r="H333" s="586"/>
      <c r="I333" s="819"/>
      <c r="J333" s="586"/>
      <c r="K333" s="822"/>
    </row>
    <row r="334" spans="1:11" ht="27.6" x14ac:dyDescent="0.25">
      <c r="A334" s="811"/>
      <c r="B334" s="814"/>
      <c r="C334" s="811"/>
      <c r="D334" s="50" t="s">
        <v>214</v>
      </c>
      <c r="E334" s="97" t="s">
        <v>215</v>
      </c>
      <c r="F334" s="67" t="s">
        <v>169</v>
      </c>
      <c r="G334" s="66">
        <f>IF(F334="Confiable",15,0)</f>
        <v>0</v>
      </c>
      <c r="H334" s="586"/>
      <c r="I334" s="819"/>
      <c r="J334" s="586"/>
      <c r="K334" s="822"/>
    </row>
    <row r="335" spans="1:11" ht="41.4" x14ac:dyDescent="0.25">
      <c r="A335" s="811"/>
      <c r="B335" s="814"/>
      <c r="C335" s="811"/>
      <c r="D335" s="50" t="s">
        <v>216</v>
      </c>
      <c r="E335" s="97" t="s">
        <v>217</v>
      </c>
      <c r="F335" s="206" t="s">
        <v>169</v>
      </c>
      <c r="G335" s="66">
        <f>IF(F335="Se investigan y se resuelven oportunamente",15,0)</f>
        <v>0</v>
      </c>
      <c r="H335" s="586"/>
      <c r="I335" s="819"/>
      <c r="J335" s="586"/>
      <c r="K335" s="822"/>
    </row>
    <row r="336" spans="1:11" ht="27.6" x14ac:dyDescent="0.25">
      <c r="A336" s="812"/>
      <c r="B336" s="815"/>
      <c r="C336" s="812"/>
      <c r="D336" s="45" t="s">
        <v>218</v>
      </c>
      <c r="E336" s="97" t="s">
        <v>219</v>
      </c>
      <c r="F336" s="67" t="s">
        <v>169</v>
      </c>
      <c r="G336" s="66">
        <f>IF(F336="Completa",10,IF(F336="Incompleta",5,0))</f>
        <v>0</v>
      </c>
      <c r="H336" s="587"/>
      <c r="I336" s="820"/>
      <c r="J336" s="587"/>
      <c r="K336" s="823"/>
    </row>
    <row r="337" spans="1:11" ht="15" thickBot="1" x14ac:dyDescent="0.3">
      <c r="A337" s="118"/>
      <c r="B337" s="119"/>
      <c r="C337" s="56"/>
      <c r="D337" s="57"/>
      <c r="E337" s="58" t="s">
        <v>220</v>
      </c>
      <c r="F337" s="16"/>
      <c r="G337" s="16">
        <f>SUM(G330:G336)</f>
        <v>0</v>
      </c>
      <c r="H337" s="128"/>
      <c r="I337" s="129"/>
      <c r="J337" s="129"/>
      <c r="K337" s="130"/>
    </row>
  </sheetData>
  <sheetProtection selectLockedCells="1"/>
  <mergeCells count="435">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B20:B21"/>
    <mergeCell ref="A22:A28"/>
    <mergeCell ref="B22:B28"/>
    <mergeCell ref="J22:J28"/>
    <mergeCell ref="K22:K28"/>
    <mergeCell ref="H22:H28"/>
    <mergeCell ref="I22:I28"/>
    <mergeCell ref="K1:K4"/>
    <mergeCell ref="A9:A10"/>
    <mergeCell ref="J9:J10"/>
    <mergeCell ref="K9:K10"/>
    <mergeCell ref="D11:D12"/>
    <mergeCell ref="D9:H9"/>
    <mergeCell ref="C11:C17"/>
    <mergeCell ref="C9:C10"/>
    <mergeCell ref="B5:G5"/>
    <mergeCell ref="B9:B10"/>
    <mergeCell ref="B11:B17"/>
    <mergeCell ref="A11:A17"/>
    <mergeCell ref="A6:K6"/>
    <mergeCell ref="A7:K7"/>
    <mergeCell ref="I1:J1"/>
    <mergeCell ref="I2:J2"/>
    <mergeCell ref="I3:J3"/>
    <mergeCell ref="I4:J4"/>
    <mergeCell ref="B1:H2"/>
    <mergeCell ref="B3:H4"/>
    <mergeCell ref="J11:J17"/>
    <mergeCell ref="K11:K17"/>
    <mergeCell ref="H11:H17"/>
    <mergeCell ref="I11:I17"/>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L31:L32"/>
    <mergeCell ref="L33:L39"/>
    <mergeCell ref="L20:L21"/>
    <mergeCell ref="L22:L2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s>
  <dataValidations count="1">
    <dataValidation type="list" allowBlank="1" showInputMessage="1" showErrorMessage="1" sqref="I11:I17 I22:I28" xr:uid="{1ACDEF99-6CAF-45B8-910A-FE44F189B596}">
      <formula1>$M$13:$M$15</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85" zoomScaleNormal="85" workbookViewId="0">
      <selection activeCell="C13" sqref="C13"/>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93"/>
      <c r="B1" s="913" t="str">
        <f>CONTEXTO!B1</f>
        <v xml:space="preserve">PROCESO:  SISTEMA INTEGRADO DE GESTIÓN </v>
      </c>
      <c r="C1" s="914"/>
      <c r="D1" s="915"/>
      <c r="E1" s="429" t="s">
        <v>388</v>
      </c>
      <c r="F1" s="362"/>
      <c r="G1" s="362"/>
      <c r="H1" s="813"/>
    </row>
    <row r="2" spans="1:111" customFormat="1" ht="15.75" customHeight="1" x14ac:dyDescent="0.3">
      <c r="A2" s="451"/>
      <c r="B2" s="916"/>
      <c r="C2" s="917"/>
      <c r="D2" s="918"/>
      <c r="E2" s="430" t="s">
        <v>389</v>
      </c>
      <c r="F2" s="431"/>
      <c r="G2" s="431"/>
      <c r="H2" s="814"/>
    </row>
    <row r="3" spans="1:111" customFormat="1" ht="36" customHeight="1" x14ac:dyDescent="0.3">
      <c r="A3" s="451"/>
      <c r="B3" s="916" t="s">
        <v>222</v>
      </c>
      <c r="C3" s="917"/>
      <c r="D3" s="918"/>
      <c r="E3" s="430" t="s">
        <v>390</v>
      </c>
      <c r="F3" s="431"/>
      <c r="G3" s="431"/>
      <c r="H3" s="814"/>
    </row>
    <row r="4" spans="1:111" customFormat="1" ht="15.75" customHeight="1" thickBot="1" x14ac:dyDescent="0.35">
      <c r="A4" s="452"/>
      <c r="B4" s="919"/>
      <c r="C4" s="920"/>
      <c r="D4" s="921"/>
      <c r="E4" s="470" t="s">
        <v>385</v>
      </c>
      <c r="F4" s="333"/>
      <c r="G4" s="333"/>
      <c r="H4" s="910"/>
    </row>
    <row r="5" spans="1:111" ht="14.4" thickBot="1" x14ac:dyDescent="0.3">
      <c r="A5" s="55"/>
      <c r="C5" s="32"/>
      <c r="D5" s="32"/>
      <c r="E5" s="32"/>
      <c r="F5" s="32"/>
      <c r="G5" s="32"/>
      <c r="H5" s="73"/>
    </row>
    <row r="6" spans="1:111" customFormat="1" ht="24" customHeight="1" x14ac:dyDescent="0.3">
      <c r="A6" s="900" t="str">
        <f>+CONTEXTO!A8</f>
        <v>PROCESO: GESTIÓN CATASTRAL</v>
      </c>
      <c r="B6" s="901"/>
      <c r="C6" s="901"/>
      <c r="D6" s="901"/>
      <c r="E6" s="901"/>
      <c r="F6" s="901"/>
      <c r="G6" s="901"/>
      <c r="H6" s="902"/>
    </row>
    <row r="7" spans="1:111" customFormat="1" ht="72" customHeight="1" thickBot="1" x14ac:dyDescent="0.35">
      <c r="A7" s="903"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904"/>
      <c r="C7" s="904"/>
      <c r="D7" s="904"/>
      <c r="E7" s="904"/>
      <c r="F7" s="904"/>
      <c r="G7" s="904"/>
      <c r="H7" s="905"/>
    </row>
    <row r="8" spans="1:111" ht="14.4" thickBot="1" x14ac:dyDescent="0.3">
      <c r="A8" s="55"/>
      <c r="C8" s="32"/>
      <c r="D8" s="32"/>
      <c r="E8" s="32"/>
      <c r="F8" s="32"/>
      <c r="G8" s="32"/>
      <c r="H8" s="73"/>
    </row>
    <row r="9" spans="1:111" s="53" customFormat="1" ht="30" customHeight="1" x14ac:dyDescent="0.3">
      <c r="A9" s="922" t="s">
        <v>82</v>
      </c>
      <c r="B9" s="911" t="s">
        <v>223</v>
      </c>
      <c r="C9" s="912" t="s">
        <v>196</v>
      </c>
      <c r="D9" s="912" t="s">
        <v>205</v>
      </c>
      <c r="E9" s="912" t="s">
        <v>224</v>
      </c>
      <c r="F9" s="923" t="s">
        <v>225</v>
      </c>
      <c r="G9" s="923"/>
      <c r="H9" s="924"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22"/>
      <c r="B10" s="911"/>
      <c r="C10" s="912"/>
      <c r="D10" s="912"/>
      <c r="E10" s="912"/>
      <c r="F10" s="923"/>
      <c r="G10" s="923"/>
      <c r="H10" s="924"/>
    </row>
    <row r="11" spans="1:111" s="54" customFormat="1" ht="222" customHeight="1" x14ac:dyDescent="0.3">
      <c r="A11" s="906" t="str">
        <f>DESCRIPCION!A10</f>
        <v>* Posibilidad de recibir o solicitar cualquier dádiva o beneficio a nombre propio o de terceros con el fin de agilizar un tramite o producto, o de dar una respuesta conveniente al usuario</v>
      </c>
      <c r="B11" s="97" t="str">
        <f>+DESCRIPCION!D10</f>
        <v>* Debilidad en los controles existentes en los procesos y procedimientos por Falta de apropiación y/o verificación de lo controles dentro del proceso consignados en las hojas de vida de los tramites aprobadas y/o Manual de catastro</v>
      </c>
      <c r="C11" s="132" t="str">
        <f>'CONTROLES Y EVALUACIÓN'!C11:C17</f>
        <v>La Secretaría de Planeación junto a la Dirección de Planeación Multipropósito deberán gestionar, revisar y analizar la contratación de un Sistema Catastral idóneo que cumpla con la normatividad actual para mejorar el funcionamiento del proceso; y deberá solicitar la funcionalidad de este con la empresa que se contrate donde se constate su buen funcionamiento, lo cual se podrá realizar mediante solicitudes expresas y/o mesas técnicas.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la Directora o su coordinador asignan el trámite a los ejecutores delegados para cada mutación, estos se encargaran de realizar una verificación final del flujo documental descritos dentro de las hojas de vida del trámite para proceder o no con el desarrollo del mismo, si procede se realiza el trámite y al final se envía al área jurídica para expedición del acto jurídico (resolución). Si el trámite no procede se debe informar al usuario</v>
      </c>
      <c r="D11" s="254" t="str">
        <f>'CONTROLES Y EVALUACIÓN'!H11:H17</f>
        <v>Fuerte</v>
      </c>
      <c r="E11" s="254" t="str">
        <f>'CONTROLES Y EVALUACIÓN'!I11:I17</f>
        <v>Fuerte (Siempre se Ejecuta)</v>
      </c>
      <c r="F11" s="13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687" t="str">
        <f>IF(G14=100,"Fuerte",IF(AND(G14&gt;=50,G14&lt;=99),"Moderado",IF(AND(G14&gt;0,G14&lt;=49),"Débil"," ")))</f>
        <v>Moderado</v>
      </c>
    </row>
    <row r="12" spans="1:111" s="54" customFormat="1" ht="182.25" customHeight="1" x14ac:dyDescent="0.3">
      <c r="A12" s="811"/>
      <c r="B12" s="97" t="str">
        <f>+DESCRIPCION!D12</f>
        <v>* Falta comportamientos de integridad de lo público del servidor que revisa y/o decide la solicitud</v>
      </c>
      <c r="C12" s="132" t="str">
        <f>'CONTROLES Y EVALUACIÓN'!C22</f>
        <v>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por lo anterior se solicitará a talento Humano realizar socialización y/o las piezas publicitarias utilizadas para esta; a su vez la Directora de Planeación Multiproposito designará un funcionario o contratista que realice esta socialización al equipo de trabajo del proceso de gestion catstral. Si se llegara a omitir por parte de alguna dependencia esta socialización se debera hacer a final de año una actividad consolidada con las otras dependencias, dejando como evidencia las piezas publicitarias.</v>
      </c>
      <c r="D12" s="98" t="str">
        <f>'CONTROLES Y EVALUACIÓN'!H22</f>
        <v>Fuerte</v>
      </c>
      <c r="E12" s="98" t="str">
        <f>'CONTROLES Y EVALUACIÓN'!I22</f>
        <v>Moderado (Algunas veces se ejecuta)</v>
      </c>
      <c r="F12" s="131"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688"/>
    </row>
    <row r="13" spans="1:111" s="54" customFormat="1" ht="126" customHeight="1" x14ac:dyDescent="0.3">
      <c r="A13" s="812"/>
      <c r="B13" s="97" t="str">
        <f>+DESCRIPCION!D13</f>
        <v>*Falta de articulación con las demás dependencias que pueden afectar el proceso</v>
      </c>
      <c r="C13" s="132" t="str">
        <f>'CONTROLES Y EVALUACIÓN'!C33</f>
        <v xml:space="preserve">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v>
      </c>
      <c r="D13" s="98" t="str">
        <f>'CONTROLES Y EVALUACIÓN'!H33</f>
        <v>Moderado</v>
      </c>
      <c r="E13" s="98" t="str">
        <f>'CONTROLES Y EVALUACIÓN'!I33</f>
        <v>Débil (No se ejecuta)</v>
      </c>
      <c r="F13" s="131" t="str">
        <f t="shared" si="0"/>
        <v>Débil</v>
      </c>
      <c r="G13" s="66">
        <f>IF(F13="Fuerte",100,IF(F13="Moderado",50,IF(F13="Débil",0," ")))</f>
        <v>0</v>
      </c>
      <c r="H13" s="688"/>
    </row>
    <row r="14" spans="1:111" s="54" customFormat="1" ht="30.75" customHeight="1" x14ac:dyDescent="0.3">
      <c r="A14" s="926"/>
      <c r="B14" s="927"/>
      <c r="C14" s="927"/>
      <c r="D14" s="927"/>
      <c r="E14" s="927"/>
      <c r="F14" s="928"/>
      <c r="G14" s="256">
        <f>AVERAGE(G11:G13)</f>
        <v>50</v>
      </c>
      <c r="H14" s="925"/>
    </row>
    <row r="15" spans="1:111" s="54" customFormat="1" ht="153.75" customHeight="1" x14ac:dyDescent="0.3">
      <c r="A15" s="835" t="e">
        <f>DESCRIPCION!A14</f>
        <v>#VALUE!</v>
      </c>
      <c r="B15" s="97">
        <f>DESCRIPCION!D14</f>
        <v>0</v>
      </c>
      <c r="C15" s="132">
        <f>'CONTROLES Y EVALUACIÓN'!C44</f>
        <v>0</v>
      </c>
      <c r="D15" s="98" t="str">
        <f>'CONTROLES Y EVALUACIÓN'!H44</f>
        <v xml:space="preserve"> </v>
      </c>
      <c r="E15" s="98" t="str">
        <f>'CONTROLES Y EVALUACIÓN'!I44</f>
        <v>Seleccionar</v>
      </c>
      <c r="F15" s="131" t="str">
        <f>'CONTROLES Y EVALUACIÓN'!J44</f>
        <v xml:space="preserve"> </v>
      </c>
      <c r="G15" s="66" t="str">
        <f>IF(F15="Fuerte",100,IF(F15="Moderado",50,IF(F15="Débil",0," ")))</f>
        <v xml:space="preserve"> </v>
      </c>
      <c r="H15" s="687" t="str">
        <f>IF(G18=100,"Fuerte",IF(AND(G18&gt;=50,G18&lt;=99),"Moderado",IF(AND(G18&gt;0,G18&lt;=49),"Débil"," ")))</f>
        <v>Fuerte</v>
      </c>
    </row>
    <row r="16" spans="1:111" s="54" customFormat="1" ht="153.75" customHeight="1" x14ac:dyDescent="0.3">
      <c r="A16" s="835"/>
      <c r="B16" s="97">
        <f>DESCRIPCION!D15</f>
        <v>0</v>
      </c>
      <c r="C16" s="132">
        <f>'CONTROLES Y EVALUACIÓN'!C55</f>
        <v>0</v>
      </c>
      <c r="D16" s="98" t="str">
        <f>'CONTROLES Y EVALUACIÓN'!H55</f>
        <v xml:space="preserve"> </v>
      </c>
      <c r="E16" s="98" t="str">
        <f>'CONTROLES Y EVALUACIÓN'!I55</f>
        <v>Seleccionar</v>
      </c>
      <c r="F16" s="131" t="str">
        <f>'CONTROLES Y EVALUACIÓN'!J55</f>
        <v xml:space="preserve"> </v>
      </c>
      <c r="G16" s="66" t="str">
        <f t="shared" ref="G16:G17" si="2">IF(F16="Fuerte",100,IF(F16="Moderado",50,IF(F16="Débil",0," ")))</f>
        <v xml:space="preserve"> </v>
      </c>
      <c r="H16" s="688"/>
    </row>
    <row r="17" spans="1:8" s="54" customFormat="1" ht="162" customHeight="1" x14ac:dyDescent="0.3">
      <c r="A17" s="835"/>
      <c r="B17" s="97">
        <f>DESCRIPCION!D16</f>
        <v>0</v>
      </c>
      <c r="C17" s="132">
        <f>+('CONTROLES Y EVALUACIÓN'!C66)</f>
        <v>0</v>
      </c>
      <c r="D17" s="98" t="str">
        <f>'CONTROLES Y EVALUACIÓN'!H66</f>
        <v>Fuerte</v>
      </c>
      <c r="E17" s="98" t="str">
        <f>'CONTROLES Y EVALUACIÓN'!I66</f>
        <v>Fuerte (Siempre se Ejecuta)</v>
      </c>
      <c r="F17" s="131" t="str">
        <f>'CONTROLES Y EVALUACIÓN'!J66</f>
        <v>Fuerte</v>
      </c>
      <c r="G17" s="66">
        <f t="shared" si="2"/>
        <v>100</v>
      </c>
      <c r="H17" s="688"/>
    </row>
    <row r="18" spans="1:8" s="54" customFormat="1" ht="36" customHeight="1" x14ac:dyDescent="0.3">
      <c r="A18" s="929"/>
      <c r="B18" s="930"/>
      <c r="C18" s="930"/>
      <c r="D18" s="930"/>
      <c r="E18" s="930"/>
      <c r="F18" s="931"/>
      <c r="G18" s="133">
        <f>AVERAGE(G15:G17)</f>
        <v>100</v>
      </c>
      <c r="H18" s="925"/>
    </row>
    <row r="19" spans="1:8" s="54" customFormat="1" ht="135" customHeight="1" x14ac:dyDescent="0.3">
      <c r="A19" s="906" t="e">
        <f>DESCRIPCION!A17</f>
        <v>#VALUE!</v>
      </c>
      <c r="B19" s="97">
        <f>DESCRIPCION!D17</f>
        <v>0</v>
      </c>
      <c r="C19" s="132">
        <f>'CONTROLES Y EVALUACIÓN'!C77</f>
        <v>0</v>
      </c>
      <c r="D19" s="98" t="str">
        <f>'CONTROLES Y EVALUACIÓN'!H77</f>
        <v>Fuerte</v>
      </c>
      <c r="E19" s="98" t="str">
        <f>'CONTROLES Y EVALUACIÓN'!I77</f>
        <v>Fuerte (Siempre se Ejecuta)</v>
      </c>
      <c r="F19" s="131" t="str">
        <f>'CONTROLES Y EVALUACIÓN'!J77</f>
        <v>Fuerte</v>
      </c>
      <c r="G19" s="66">
        <f>IF(F19="Fuerte",100,IF(F19="Moderado",50,IF(F19="Débil",0," ")))</f>
        <v>100</v>
      </c>
      <c r="H19" s="687" t="str">
        <f>IF(G22=100,"Fuerte",IF(AND(G22&gt;=50,G22&lt;=99),"Moderado",IF(AND(G22&gt;0,G22&lt;=49),"Débil"," ")))</f>
        <v>Fuerte</v>
      </c>
    </row>
    <row r="20" spans="1:8" s="54" customFormat="1" ht="114" customHeight="1" x14ac:dyDescent="0.3">
      <c r="A20" s="811"/>
      <c r="B20" s="97">
        <f>DESCRIPCION!D18</f>
        <v>0</v>
      </c>
      <c r="C20" s="132"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98" t="str">
        <f>'CONTROLES Y EVALUACIÓN'!H88</f>
        <v xml:space="preserve"> </v>
      </c>
      <c r="E20" s="98" t="str">
        <f>'CONTROLES Y EVALUACIÓN'!I88</f>
        <v>Seleccionar</v>
      </c>
      <c r="F20" s="131" t="str">
        <f>'CONTROLES Y EVALUACIÓN'!J88</f>
        <v xml:space="preserve"> </v>
      </c>
      <c r="G20" s="66" t="str">
        <f t="shared" ref="G20:G21" si="3">IF(F20="Fuerte",100,IF(F20="Moderado",50,IF(F20="Débil",0," ")))</f>
        <v xml:space="preserve"> </v>
      </c>
      <c r="H20" s="688"/>
    </row>
    <row r="21" spans="1:8" s="54" customFormat="1" ht="114" customHeight="1" x14ac:dyDescent="0.3">
      <c r="A21" s="812"/>
      <c r="B21" s="97">
        <f>DESCRIPCION!D19</f>
        <v>0</v>
      </c>
      <c r="C21" s="132"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98" t="str">
        <f>'CONTROLES Y EVALUACIÓN'!H99</f>
        <v xml:space="preserve"> </v>
      </c>
      <c r="E21" s="98" t="str">
        <f>'CONTROLES Y EVALUACIÓN'!I99</f>
        <v>Seleccionar</v>
      </c>
      <c r="F21" s="131" t="str">
        <f>'CONTROLES Y EVALUACIÓN'!J99</f>
        <v xml:space="preserve"> </v>
      </c>
      <c r="G21" s="66" t="str">
        <f t="shared" si="3"/>
        <v xml:space="preserve"> </v>
      </c>
      <c r="H21" s="688"/>
    </row>
    <row r="22" spans="1:8" s="54" customFormat="1" ht="33.75" customHeight="1" x14ac:dyDescent="0.3">
      <c r="A22" s="907"/>
      <c r="B22" s="908"/>
      <c r="C22" s="908"/>
      <c r="D22" s="908"/>
      <c r="E22" s="908"/>
      <c r="F22" s="909"/>
      <c r="G22" s="134">
        <f>AVERAGE(G19:G21)</f>
        <v>100</v>
      </c>
      <c r="H22" s="688"/>
    </row>
    <row r="23" spans="1:8" s="54" customFormat="1" ht="113.25" customHeight="1" x14ac:dyDescent="0.3">
      <c r="A23" s="906" t="str">
        <f>DESCRIPCION!A20</f>
        <v>d</v>
      </c>
      <c r="B23" s="97">
        <f>DESCRIPCION!D20</f>
        <v>0</v>
      </c>
      <c r="C23" s="132">
        <f>'CONTROLES Y EVALUACIÓN'!C110</f>
        <v>0</v>
      </c>
      <c r="D23" s="98" t="str">
        <f>'CONTROLES Y EVALUACIÓN'!H110</f>
        <v xml:space="preserve"> </v>
      </c>
      <c r="E23" s="98" t="str">
        <f>'CONTROLES Y EVALUACIÓN'!I110</f>
        <v>Seleccionar</v>
      </c>
      <c r="F23" s="131" t="str">
        <f>'CONTROLES Y EVALUACIÓN'!J110</f>
        <v xml:space="preserve"> </v>
      </c>
      <c r="G23" s="66" t="str">
        <f>IF(F23="Fuerte",100,IF(F23="Moderado",50,IF(F23="Débil",0," ")))</f>
        <v xml:space="preserve"> </v>
      </c>
      <c r="H23" s="687" t="e">
        <f>IF(G26=100,"Fuerte",IF(AND(G26&gt;=50,G26&lt;=99),"Moderado",IF(AND(G26&gt;0,G26&lt;=49),"Débil"," ")))</f>
        <v>#DIV/0!</v>
      </c>
    </row>
    <row r="24" spans="1:8" ht="113.25" customHeight="1" x14ac:dyDescent="0.25">
      <c r="A24" s="811"/>
      <c r="B24" s="97">
        <f>DESCRIPCION!D21</f>
        <v>0</v>
      </c>
      <c r="C24" s="132">
        <f>'CONTROLES Y EVALUACIÓN'!C121</f>
        <v>0</v>
      </c>
      <c r="D24" s="98" t="str">
        <f>'CONTROLES Y EVALUACIÓN'!H121</f>
        <v xml:space="preserve"> </v>
      </c>
      <c r="E24" s="98" t="str">
        <f>'CONTROLES Y EVALUACIÓN'!I121</f>
        <v>Seleccionar</v>
      </c>
      <c r="F24" s="131" t="str">
        <f>'CONTROLES Y EVALUACIÓN'!J121</f>
        <v xml:space="preserve"> </v>
      </c>
      <c r="G24" s="66" t="str">
        <f t="shared" ref="G24:G25" si="4">IF(F24="Fuerte",100,IF(F24="Moderado",50,IF(F24="Débil",0," ")))</f>
        <v xml:space="preserve"> </v>
      </c>
      <c r="H24" s="688"/>
    </row>
    <row r="25" spans="1:8" ht="123.75" customHeight="1" x14ac:dyDescent="0.25">
      <c r="A25" s="812"/>
      <c r="B25" s="97">
        <f>DESCRIPCION!D22</f>
        <v>0</v>
      </c>
      <c r="C25" s="132">
        <f>'CONTROLES Y EVALUACIÓN'!C132</f>
        <v>0</v>
      </c>
      <c r="D25" s="98" t="str">
        <f>'CONTROLES Y EVALUACIÓN'!H132</f>
        <v xml:space="preserve"> </v>
      </c>
      <c r="E25" s="98" t="str">
        <f>'CONTROLES Y EVALUACIÓN'!I132</f>
        <v>Seleccionar</v>
      </c>
      <c r="F25" s="131" t="str">
        <f>'CONTROLES Y EVALUACIÓN'!J132</f>
        <v xml:space="preserve"> </v>
      </c>
      <c r="G25" s="66" t="str">
        <f t="shared" si="4"/>
        <v xml:space="preserve"> </v>
      </c>
      <c r="H25" s="688"/>
    </row>
    <row r="26" spans="1:8" ht="31.5" customHeight="1" x14ac:dyDescent="0.25">
      <c r="A26" s="907"/>
      <c r="B26" s="908"/>
      <c r="C26" s="908"/>
      <c r="D26" s="908"/>
      <c r="E26" s="908"/>
      <c r="F26" s="909"/>
      <c r="G26" s="134" t="e">
        <f>AVERAGE(G23:G25)</f>
        <v>#DIV/0!</v>
      </c>
      <c r="H26" s="688"/>
    </row>
    <row r="27" spans="1:8" ht="112.5" customHeight="1" x14ac:dyDescent="0.25">
      <c r="A27" s="906" t="str">
        <f>DESCRIPCION!A23</f>
        <v>e</v>
      </c>
      <c r="B27" s="97">
        <f>DESCRIPCION!D23</f>
        <v>0</v>
      </c>
      <c r="C27" s="132">
        <f>'CONTROLES Y EVALUACIÓN'!C143</f>
        <v>0</v>
      </c>
      <c r="D27" s="98" t="str">
        <f>'CONTROLES Y EVALUACIÓN'!H143</f>
        <v xml:space="preserve"> </v>
      </c>
      <c r="E27" s="98" t="str">
        <f>'CONTROLES Y EVALUACIÓN'!I143</f>
        <v>Seleccionar</v>
      </c>
      <c r="F27" s="131" t="str">
        <f>'CONTROLES Y EVALUACIÓN'!J143</f>
        <v xml:space="preserve"> </v>
      </c>
      <c r="G27" s="66" t="str">
        <f>IF(F27="Fuerte",100,IF(F27="Moderado",50,IF(F27="Débil",0," ")))</f>
        <v xml:space="preserve"> </v>
      </c>
      <c r="H27" s="687" t="e">
        <f>IF(G30=100,"Fuerte",IF(AND(G30&gt;=50,G30&lt;=99),"Moderado",IF(AND(G30&gt;0,G30&lt;=49),"Débil"," ")))</f>
        <v>#DIV/0!</v>
      </c>
    </row>
    <row r="28" spans="1:8" ht="99.75" customHeight="1" x14ac:dyDescent="0.25">
      <c r="A28" s="811"/>
      <c r="B28" s="97">
        <f>DESCRIPCION!D24</f>
        <v>0</v>
      </c>
      <c r="C28" s="132">
        <f>'CONTROLES Y EVALUACIÓN'!C154</f>
        <v>0</v>
      </c>
      <c r="D28" s="98" t="str">
        <f>'CONTROLES Y EVALUACIÓN'!H154</f>
        <v xml:space="preserve"> </v>
      </c>
      <c r="E28" s="98" t="str">
        <f>'CONTROLES Y EVALUACIÓN'!I154</f>
        <v>Seleccionar</v>
      </c>
      <c r="F28" s="131" t="str">
        <f>'CONTROLES Y EVALUACIÓN'!J154</f>
        <v xml:space="preserve"> </v>
      </c>
      <c r="G28" s="66" t="str">
        <f t="shared" ref="G28:G29" si="5">IF(F28="Fuerte",100,IF(F28="Moderado",50,IF(F28="Débil",0," ")))</f>
        <v xml:space="preserve"> </v>
      </c>
      <c r="H28" s="688"/>
    </row>
    <row r="29" spans="1:8" ht="96.75" customHeight="1" x14ac:dyDescent="0.25">
      <c r="A29" s="812"/>
      <c r="B29" s="97">
        <f>DESCRIPCION!D25</f>
        <v>0</v>
      </c>
      <c r="C29" s="132">
        <f>'CONTROLES Y EVALUACIÓN'!C165</f>
        <v>0</v>
      </c>
      <c r="D29" s="98" t="str">
        <f>'CONTROLES Y EVALUACIÓN'!H165</f>
        <v xml:space="preserve"> </v>
      </c>
      <c r="E29" s="98" t="str">
        <f>'CONTROLES Y EVALUACIÓN'!I165</f>
        <v>Seleccionar</v>
      </c>
      <c r="F29" s="131" t="str">
        <f>'CONTROLES Y EVALUACIÓN'!J165</f>
        <v xml:space="preserve"> </v>
      </c>
      <c r="G29" s="66" t="str">
        <f t="shared" si="5"/>
        <v xml:space="preserve"> </v>
      </c>
      <c r="H29" s="688"/>
    </row>
    <row r="30" spans="1:8" ht="24" customHeight="1" x14ac:dyDescent="0.25">
      <c r="A30" s="907"/>
      <c r="B30" s="908"/>
      <c r="C30" s="908"/>
      <c r="D30" s="908"/>
      <c r="E30" s="908"/>
      <c r="F30" s="909"/>
      <c r="G30" s="134" t="e">
        <f>AVERAGE(G27:G29)</f>
        <v>#DIV/0!</v>
      </c>
      <c r="H30" s="688"/>
    </row>
    <row r="31" spans="1:8" ht="120" customHeight="1" x14ac:dyDescent="0.25">
      <c r="A31" s="906" t="str">
        <f>DESCRIPCION!A26</f>
        <v>f</v>
      </c>
      <c r="B31" s="97">
        <f>DESCRIPCION!D26</f>
        <v>0</v>
      </c>
      <c r="C31" s="132">
        <f>'CONTROLES Y EVALUACIÓN'!C176</f>
        <v>0</v>
      </c>
      <c r="D31" s="98" t="str">
        <f>'CONTROLES Y EVALUACIÓN'!H176</f>
        <v>Débil</v>
      </c>
      <c r="E31" s="98" t="str">
        <f>'CONTROLES Y EVALUACIÓN'!I176</f>
        <v>Fuerte (Siempre se Ejecuta)</v>
      </c>
      <c r="F31" s="131" t="str">
        <f>'CONTROLES Y EVALUACIÓN'!J176</f>
        <v>Débil</v>
      </c>
      <c r="G31" s="66">
        <f>IF(F31="Fuerte",100,IF(F31="Moderado",50,IF(F31="Débil",0," ")))</f>
        <v>0</v>
      </c>
      <c r="H31" s="687" t="str">
        <f>IF(G34=100,"Fuerte",IF(AND(G34&gt;=50,G34&lt;=99),"Moderado",IF(AND(G34&gt;0,G34&lt;=49),"Débil"," ")))</f>
        <v xml:space="preserve"> </v>
      </c>
    </row>
    <row r="32" spans="1:8" ht="114" customHeight="1" x14ac:dyDescent="0.25">
      <c r="A32" s="811"/>
      <c r="B32" s="97">
        <f>DESCRIPCION!B27</f>
        <v>0</v>
      </c>
      <c r="C32" s="132">
        <f>'CONTROLES Y EVALUACIÓN'!C187</f>
        <v>0</v>
      </c>
      <c r="D32" s="98" t="str">
        <f>'CONTROLES Y EVALUACIÓN'!H187</f>
        <v xml:space="preserve"> </v>
      </c>
      <c r="E32" s="98" t="str">
        <f>'CONTROLES Y EVALUACIÓN'!I187</f>
        <v>Seleccionar</v>
      </c>
      <c r="F32" s="131" t="str">
        <f>'CONTROLES Y EVALUACIÓN'!J187</f>
        <v xml:space="preserve"> </v>
      </c>
      <c r="G32" s="66" t="str">
        <f t="shared" ref="G32:G33" si="6">IF(F32="Fuerte",100,IF(F32="Moderado",50,IF(F32="Débil",0," ")))</f>
        <v xml:space="preserve"> </v>
      </c>
      <c r="H32" s="688"/>
    </row>
    <row r="33" spans="1:8" ht="100.5" customHeight="1" x14ac:dyDescent="0.25">
      <c r="A33" s="812"/>
      <c r="B33" s="97">
        <f>DESCRIPCION!B28</f>
        <v>0</v>
      </c>
      <c r="C33" s="132">
        <f>'CONTROLES Y EVALUACIÓN'!C198</f>
        <v>0</v>
      </c>
      <c r="D33" s="98" t="str">
        <f>'CONTROLES Y EVALUACIÓN'!H198</f>
        <v xml:space="preserve"> </v>
      </c>
      <c r="E33" s="98" t="str">
        <f>'CONTROLES Y EVALUACIÓN'!I198</f>
        <v>Seleccionar</v>
      </c>
      <c r="F33" s="131" t="str">
        <f>'CONTROLES Y EVALUACIÓN'!J198</f>
        <v xml:space="preserve"> </v>
      </c>
      <c r="G33" s="66" t="str">
        <f t="shared" si="6"/>
        <v xml:space="preserve"> </v>
      </c>
      <c r="H33" s="688"/>
    </row>
    <row r="34" spans="1:8" ht="30" customHeight="1" x14ac:dyDescent="0.25">
      <c r="A34" s="907"/>
      <c r="B34" s="908"/>
      <c r="C34" s="908"/>
      <c r="D34" s="908"/>
      <c r="E34" s="908"/>
      <c r="F34" s="909"/>
      <c r="G34" s="134">
        <f>AVERAGE(G31:G33)</f>
        <v>0</v>
      </c>
      <c r="H34" s="688"/>
    </row>
    <row r="35" spans="1:8" ht="107.25" customHeight="1" x14ac:dyDescent="0.25">
      <c r="A35" s="906" t="str">
        <f>DESCRIPCION!A29</f>
        <v>g</v>
      </c>
      <c r="B35" s="97">
        <f>DESCRIPCION!D29</f>
        <v>0</v>
      </c>
      <c r="C35" s="132">
        <f>'CONTROLES Y EVALUACIÓN'!C209</f>
        <v>0</v>
      </c>
      <c r="D35" s="98" t="str">
        <f>'CONTROLES Y EVALUACIÓN'!H209</f>
        <v xml:space="preserve"> </v>
      </c>
      <c r="E35" s="98" t="str">
        <f>'CONTROLES Y EVALUACIÓN'!I209</f>
        <v>Seleccionar</v>
      </c>
      <c r="F35" s="131" t="str">
        <f>'CONTROLES Y EVALUACIÓN'!J209</f>
        <v xml:space="preserve"> </v>
      </c>
      <c r="G35" s="66" t="str">
        <f>IF(F35="Fuerte",100,IF(F35="Moderado",50,IF(F35="Débil",0," ")))</f>
        <v xml:space="preserve"> </v>
      </c>
      <c r="H35" s="687" t="e">
        <f>IF(G38=100,"Fuerte",IF(AND(G38&gt;=50,G38&lt;=99),"Moderado",IF(AND(G38&gt;0,G38&lt;=49),"Débil"," ")))</f>
        <v>#DIV/0!</v>
      </c>
    </row>
    <row r="36" spans="1:8" ht="108.75" customHeight="1" x14ac:dyDescent="0.25">
      <c r="A36" s="811"/>
      <c r="B36" s="97">
        <f>DESCRIPCION!D30</f>
        <v>0</v>
      </c>
      <c r="C36" s="132">
        <f>'CONTROLES Y EVALUACIÓN'!C220</f>
        <v>0</v>
      </c>
      <c r="D36" s="98" t="str">
        <f>'CONTROLES Y EVALUACIÓN'!H220</f>
        <v xml:space="preserve"> </v>
      </c>
      <c r="E36" s="98" t="str">
        <f>'CONTROLES Y EVALUACIÓN'!I220</f>
        <v>Moderado (Algunas veces se ejecuta)</v>
      </c>
      <c r="F36" s="131" t="str">
        <f>'CONTROLES Y EVALUACIÓN'!J220</f>
        <v xml:space="preserve"> </v>
      </c>
      <c r="G36" s="66" t="str">
        <f t="shared" ref="G36:G37" si="7">IF(F36="Fuerte",100,IF(F36="Moderado",50,IF(F36="Débil",0," ")))</f>
        <v xml:space="preserve"> </v>
      </c>
      <c r="H36" s="688"/>
    </row>
    <row r="37" spans="1:8" ht="111" customHeight="1" x14ac:dyDescent="0.25">
      <c r="A37" s="812"/>
      <c r="B37" s="97">
        <f>DESCRIPCION!D31</f>
        <v>0</v>
      </c>
      <c r="C37" s="132">
        <f>'CONTROLES Y EVALUACIÓN'!C231</f>
        <v>0</v>
      </c>
      <c r="D37" s="98" t="str">
        <f>'CONTROLES Y EVALUACIÓN'!H231</f>
        <v xml:space="preserve"> </v>
      </c>
      <c r="E37" s="98" t="str">
        <f>'CONTROLES Y EVALUACIÓN'!I231</f>
        <v>Seleccionar</v>
      </c>
      <c r="F37" s="131" t="str">
        <f>'CONTROLES Y EVALUACIÓN'!J231</f>
        <v xml:space="preserve"> </v>
      </c>
      <c r="G37" s="66" t="str">
        <f t="shared" si="7"/>
        <v xml:space="preserve"> </v>
      </c>
      <c r="H37" s="688"/>
    </row>
    <row r="38" spans="1:8" ht="31.5" customHeight="1" x14ac:dyDescent="0.25">
      <c r="A38" s="907"/>
      <c r="B38" s="908"/>
      <c r="C38" s="908"/>
      <c r="D38" s="908"/>
      <c r="E38" s="908"/>
      <c r="F38" s="909"/>
      <c r="G38" s="134" t="e">
        <f>AVERAGE(G35:G37)</f>
        <v>#DIV/0!</v>
      </c>
      <c r="H38" s="688"/>
    </row>
    <row r="39" spans="1:8" ht="85.5" customHeight="1" x14ac:dyDescent="0.25">
      <c r="A39" s="906" t="str">
        <f>DESCRIPCION!A32</f>
        <v>h</v>
      </c>
      <c r="B39" s="97">
        <f>DESCRIPCION!D32</f>
        <v>0</v>
      </c>
      <c r="C39" s="132">
        <f>'CONTROLES Y EVALUACIÓN'!C242</f>
        <v>0</v>
      </c>
      <c r="D39" s="98" t="str">
        <f>'CONTROLES Y EVALUACIÓN'!H242</f>
        <v xml:space="preserve"> </v>
      </c>
      <c r="E39" s="98" t="str">
        <f>'CONTROLES Y EVALUACIÓN'!I242</f>
        <v>Seleccionar</v>
      </c>
      <c r="F39" s="131" t="str">
        <f>'CONTROLES Y EVALUACIÓN'!J242</f>
        <v xml:space="preserve"> </v>
      </c>
      <c r="G39" s="66" t="str">
        <f>IF(F39="Fuerte",100,IF(F39="Moderado",50,IF(F39="Débil",0," ")))</f>
        <v xml:space="preserve"> </v>
      </c>
      <c r="H39" s="687" t="e">
        <f>IF(G42=100,"Fuerte",IF(AND(G42&gt;=50,G42&lt;=99),"Moderado",IF(AND(G42&gt;0,G42&lt;=49),"Débil"," ")))</f>
        <v>#DIV/0!</v>
      </c>
    </row>
    <row r="40" spans="1:8" ht="92.25" customHeight="1" x14ac:dyDescent="0.25">
      <c r="A40" s="811"/>
      <c r="B40" s="97">
        <f>DESCRIPCION!D33</f>
        <v>0</v>
      </c>
      <c r="C40" s="132">
        <f>'CONTROLES Y EVALUACIÓN'!C253</f>
        <v>0</v>
      </c>
      <c r="D40" s="98" t="str">
        <f>'CONTROLES Y EVALUACIÓN'!H253</f>
        <v xml:space="preserve"> </v>
      </c>
      <c r="E40" s="98" t="str">
        <f>'CONTROLES Y EVALUACIÓN'!I253</f>
        <v>Seleccionar</v>
      </c>
      <c r="F40" s="131" t="str">
        <f>'CONTROLES Y EVALUACIÓN'!J253</f>
        <v xml:space="preserve"> </v>
      </c>
      <c r="G40" s="66" t="str">
        <f t="shared" ref="G40" si="8">IF(F40="Fuerte",100,IF(F40="Moderado",50,IF(F40="Débil",0," ")))</f>
        <v xml:space="preserve"> </v>
      </c>
      <c r="H40" s="688"/>
    </row>
    <row r="41" spans="1:8" ht="86.25" customHeight="1" x14ac:dyDescent="0.25">
      <c r="A41" s="812"/>
      <c r="B41" s="97">
        <f>DESCRIPCION!D34</f>
        <v>0</v>
      </c>
      <c r="C41" s="132">
        <f>'CONTROLES Y EVALUACIÓN'!C264</f>
        <v>0</v>
      </c>
      <c r="D41" s="98" t="str">
        <f>'CONTROLES Y EVALUACIÓN'!H264</f>
        <v xml:space="preserve"> </v>
      </c>
      <c r="E41" s="98" t="str">
        <f>'CONTROLES Y EVALUACIÓN'!I264</f>
        <v>Seleccionar</v>
      </c>
      <c r="F41" s="131" t="str">
        <f>'CONTROLES Y EVALUACIÓN'!J264</f>
        <v xml:space="preserve"> </v>
      </c>
      <c r="G41" s="66" t="str">
        <f>IF(F41="Fuerte",100,IF(F41="Moderado",50,IF(F41="Débil",0," ")))</f>
        <v xml:space="preserve"> </v>
      </c>
      <c r="H41" s="688"/>
    </row>
    <row r="42" spans="1:8" ht="28.5" customHeight="1" x14ac:dyDescent="0.25">
      <c r="A42" s="907"/>
      <c r="B42" s="908"/>
      <c r="C42" s="908"/>
      <c r="D42" s="908"/>
      <c r="E42" s="908"/>
      <c r="F42" s="909"/>
      <c r="G42" s="134" t="e">
        <f>AVERAGE(G39:G41)</f>
        <v>#DIV/0!</v>
      </c>
      <c r="H42" s="688"/>
    </row>
    <row r="43" spans="1:8" ht="71.25" customHeight="1" x14ac:dyDescent="0.25">
      <c r="A43" s="906" t="str">
        <f>DESCRIPCION!A35</f>
        <v>i</v>
      </c>
      <c r="B43" s="97">
        <f>DESCRIPCION!D35</f>
        <v>0</v>
      </c>
      <c r="C43" s="132">
        <f>'CONTROLES Y EVALUACIÓN'!C275</f>
        <v>0</v>
      </c>
      <c r="D43" s="98" t="str">
        <f>'CONTROLES Y EVALUACIÓN'!H275</f>
        <v xml:space="preserve"> </v>
      </c>
      <c r="E43" s="98" t="str">
        <f>'CONTROLES Y EVALUACIÓN'!I275</f>
        <v>Seleccionar</v>
      </c>
      <c r="F43" s="131" t="str">
        <f>'CONTROLES Y EVALUACIÓN'!J275</f>
        <v xml:space="preserve"> </v>
      </c>
      <c r="G43" s="66" t="str">
        <f>IF(F43="Fuerte",100,IF(F43="Moderado",50,IF(F43="Débil",0," ")))</f>
        <v xml:space="preserve"> </v>
      </c>
      <c r="H43" s="687" t="e">
        <f>IF(G46=100,"Fuerte",IF(AND(G46&gt;=50,G46&lt;=99),"Moderado",IF(AND(G46&gt;0,G46&lt;=49),"Débil"," ")))</f>
        <v>#DIV/0!</v>
      </c>
    </row>
    <row r="44" spans="1:8" ht="91.5" customHeight="1" x14ac:dyDescent="0.25">
      <c r="A44" s="811"/>
      <c r="B44" s="97">
        <f>DESCRIPCION!D36</f>
        <v>0</v>
      </c>
      <c r="C44" s="132">
        <f>'CONTROLES Y EVALUACIÓN'!C286</f>
        <v>0</v>
      </c>
      <c r="D44" s="98" t="str">
        <f>'CONTROLES Y EVALUACIÓN'!H286</f>
        <v xml:space="preserve"> </v>
      </c>
      <c r="E44" s="98" t="str">
        <f>'CONTROLES Y EVALUACIÓN'!I286</f>
        <v>Seleccionar</v>
      </c>
      <c r="F44" s="131" t="str">
        <f>'CONTROLES Y EVALUACIÓN'!J286</f>
        <v xml:space="preserve"> </v>
      </c>
      <c r="G44" s="66" t="str">
        <f t="shared" ref="G44:G45" si="9">IF(F44="Fuerte",100,IF(F44="Moderado",50,IF(F44="Débil",0," ")))</f>
        <v xml:space="preserve"> </v>
      </c>
      <c r="H44" s="688"/>
    </row>
    <row r="45" spans="1:8" ht="85.5" customHeight="1" x14ac:dyDescent="0.25">
      <c r="A45" s="812"/>
      <c r="B45" s="97">
        <f>DESCRIPCION!D37</f>
        <v>0</v>
      </c>
      <c r="C45" s="132">
        <f>'CONTROLES Y EVALUACIÓN'!C297</f>
        <v>0</v>
      </c>
      <c r="D45" s="98" t="str">
        <f>'CONTROLES Y EVALUACIÓN'!H297</f>
        <v xml:space="preserve"> </v>
      </c>
      <c r="E45" s="98" t="str">
        <f>'CONTROLES Y EVALUACIÓN'!I297</f>
        <v>Seleccionar</v>
      </c>
      <c r="F45" s="131" t="str">
        <f>'CONTROLES Y EVALUACIÓN'!J297</f>
        <v xml:space="preserve"> </v>
      </c>
      <c r="G45" s="66" t="str">
        <f t="shared" si="9"/>
        <v xml:space="preserve"> </v>
      </c>
      <c r="H45" s="688"/>
    </row>
    <row r="46" spans="1:8" ht="33.75" customHeight="1" x14ac:dyDescent="0.25">
      <c r="A46" s="907"/>
      <c r="B46" s="908"/>
      <c r="C46" s="908"/>
      <c r="D46" s="908"/>
      <c r="E46" s="908"/>
      <c r="F46" s="909"/>
      <c r="G46" s="134" t="e">
        <f>AVERAGE(G43:G45)</f>
        <v>#DIV/0!</v>
      </c>
      <c r="H46" s="688"/>
    </row>
    <row r="47" spans="1:8" ht="107.25" customHeight="1" x14ac:dyDescent="0.25">
      <c r="A47" s="894" t="str">
        <f>DESCRIPCION!A38</f>
        <v>j</v>
      </c>
      <c r="B47" s="97">
        <f>DESCRIPCION!D38</f>
        <v>0</v>
      </c>
      <c r="C47" s="132">
        <f>'CONTROLES Y EVALUACIÓN'!C308</f>
        <v>0</v>
      </c>
      <c r="D47" s="98" t="str">
        <f>'CONTROLES Y EVALUACIÓN'!H308</f>
        <v xml:space="preserve"> </v>
      </c>
      <c r="E47" s="98" t="str">
        <f>'CONTROLES Y EVALUACIÓN'!I308</f>
        <v>Seleccionar</v>
      </c>
      <c r="F47" s="131" t="str">
        <f>'CONTROLES Y EVALUACIÓN'!J308</f>
        <v xml:space="preserve"> </v>
      </c>
      <c r="G47" s="66" t="str">
        <f>IF(F47="Fuerte",100,IF(F47="Moderado",50,IF(F47="Débil",0," ")))</f>
        <v xml:space="preserve"> </v>
      </c>
      <c r="H47" s="687" t="e">
        <f>IF(G50=100,"Fuerte",IF(AND(G50&gt;=50,G50&lt;=99),"Moderado",IF(AND(G50&gt;0,G50&lt;=49),"Débil"," ")))</f>
        <v>#DIV/0!</v>
      </c>
    </row>
    <row r="48" spans="1:8" ht="99.75" customHeight="1" x14ac:dyDescent="0.25">
      <c r="A48" s="895"/>
      <c r="B48" s="97">
        <f>DESCRIPCION!D39</f>
        <v>0</v>
      </c>
      <c r="C48" s="132">
        <f>'CONTROLES Y EVALUACIÓN'!C319</f>
        <v>0</v>
      </c>
      <c r="D48" s="98" t="str">
        <f>'CONTROLES Y EVALUACIÓN'!H319</f>
        <v xml:space="preserve"> </v>
      </c>
      <c r="E48" s="98" t="str">
        <f>'CONTROLES Y EVALUACIÓN'!I319</f>
        <v>Fuerte (Siempre se Ejecuta)</v>
      </c>
      <c r="F48" s="131" t="str">
        <f>'CONTROLES Y EVALUACIÓN'!J319</f>
        <v xml:space="preserve"> </v>
      </c>
      <c r="G48" s="66" t="str">
        <f t="shared" ref="G48:G49" si="10">IF(F48="Fuerte",100,IF(F48="Moderado",50,IF(F48="Débil",0," ")))</f>
        <v xml:space="preserve"> </v>
      </c>
      <c r="H48" s="688"/>
    </row>
    <row r="49" spans="1:8" ht="96" customHeight="1" x14ac:dyDescent="0.25">
      <c r="A49" s="896"/>
      <c r="B49" s="97">
        <f>DESCRIPCION!D40</f>
        <v>0</v>
      </c>
      <c r="C49" s="132">
        <f>'CONTROLES Y EVALUACIÓN'!C330</f>
        <v>0</v>
      </c>
      <c r="D49" s="98" t="str">
        <f>'CONTROLES Y EVALUACIÓN'!H330</f>
        <v xml:space="preserve"> </v>
      </c>
      <c r="E49" s="98" t="str">
        <f>'CONTROLES Y EVALUACIÓN'!I330</f>
        <v>Seleccionar</v>
      </c>
      <c r="F49" s="131" t="str">
        <f>'CONTROLES Y EVALUACIÓN'!J330</f>
        <v xml:space="preserve"> </v>
      </c>
      <c r="G49" s="66" t="str">
        <f t="shared" si="10"/>
        <v xml:space="preserve"> </v>
      </c>
      <c r="H49" s="688"/>
    </row>
    <row r="50" spans="1:8" ht="30.75" customHeight="1" thickBot="1" x14ac:dyDescent="0.3">
      <c r="A50" s="897"/>
      <c r="B50" s="898"/>
      <c r="C50" s="898"/>
      <c r="D50" s="898"/>
      <c r="E50" s="898"/>
      <c r="F50" s="899"/>
      <c r="G50" s="135" t="e">
        <f>AVERAGE(G47:G49)</f>
        <v>#DIV/0!</v>
      </c>
      <c r="H50" s="689"/>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15" zoomScale="115" zoomScaleNormal="115" workbookViewId="0">
      <selection activeCell="I24" sqref="I24"/>
    </sheetView>
  </sheetViews>
  <sheetFormatPr baseColWidth="10" defaultRowHeight="14.4" x14ac:dyDescent="0.3"/>
  <cols>
    <col min="8" max="8" width="10.5546875" customWidth="1"/>
    <col min="9" max="9" width="10.44140625" customWidth="1"/>
    <col min="11" max="11" width="16" customWidth="1"/>
  </cols>
  <sheetData>
    <row r="1" spans="1:12" x14ac:dyDescent="0.3">
      <c r="A1" s="453"/>
      <c r="B1" s="791"/>
      <c r="C1" s="423" t="str">
        <f>CONTEXTO!B1</f>
        <v xml:space="preserve">PROCESO:  SISTEMA INTEGRADO DE GESTIÓN </v>
      </c>
      <c r="D1" s="423"/>
      <c r="E1" s="423"/>
      <c r="F1" s="423"/>
      <c r="G1" s="429" t="s">
        <v>391</v>
      </c>
      <c r="H1" s="362"/>
      <c r="I1" s="362"/>
      <c r="J1" s="789"/>
      <c r="K1" s="347"/>
      <c r="L1" s="1"/>
    </row>
    <row r="2" spans="1:12" x14ac:dyDescent="0.3">
      <c r="A2" s="454"/>
      <c r="B2" s="448"/>
      <c r="C2" s="424"/>
      <c r="D2" s="424"/>
      <c r="E2" s="424"/>
      <c r="F2" s="424"/>
      <c r="G2" s="430" t="s">
        <v>396</v>
      </c>
      <c r="H2" s="431"/>
      <c r="I2" s="431"/>
      <c r="J2" s="790"/>
      <c r="K2" s="348"/>
      <c r="L2" s="1"/>
    </row>
    <row r="3" spans="1:12" x14ac:dyDescent="0.3">
      <c r="A3" s="454"/>
      <c r="B3" s="448"/>
      <c r="C3" s="424" t="s">
        <v>32</v>
      </c>
      <c r="D3" s="424"/>
      <c r="E3" s="424"/>
      <c r="F3" s="424"/>
      <c r="G3" s="430" t="s">
        <v>390</v>
      </c>
      <c r="H3" s="431"/>
      <c r="I3" s="431"/>
      <c r="J3" s="790"/>
      <c r="K3" s="348"/>
      <c r="L3" s="1"/>
    </row>
    <row r="4" spans="1:12" x14ac:dyDescent="0.3">
      <c r="A4" s="454"/>
      <c r="B4" s="448"/>
      <c r="C4" s="424"/>
      <c r="D4" s="424"/>
      <c r="E4" s="424"/>
      <c r="F4" s="424"/>
      <c r="G4" s="430" t="s">
        <v>386</v>
      </c>
      <c r="H4" s="431"/>
      <c r="I4" s="431"/>
      <c r="J4" s="790"/>
      <c r="K4" s="348"/>
      <c r="L4" s="1"/>
    </row>
    <row r="5" spans="1:12" ht="15.6" x14ac:dyDescent="0.3">
      <c r="A5" s="410"/>
      <c r="B5" s="411"/>
      <c r="C5" s="411"/>
      <c r="D5" s="411"/>
      <c r="E5" s="411"/>
      <c r="F5" s="411"/>
      <c r="G5" s="411"/>
      <c r="H5" s="411"/>
      <c r="I5" s="411"/>
      <c r="J5" s="411"/>
      <c r="K5" s="412"/>
      <c r="L5" s="1"/>
    </row>
    <row r="6" spans="1:12" x14ac:dyDescent="0.3">
      <c r="A6" s="798" t="s">
        <v>110</v>
      </c>
      <c r="B6" s="799"/>
      <c r="C6" s="799"/>
      <c r="D6" s="799"/>
      <c r="E6" s="799"/>
      <c r="F6" s="799"/>
      <c r="G6" s="799"/>
      <c r="H6" s="799"/>
      <c r="I6" s="799"/>
      <c r="J6" s="799"/>
      <c r="K6" s="800"/>
      <c r="L6" s="1"/>
    </row>
    <row r="7" spans="1:12" x14ac:dyDescent="0.3">
      <c r="A7" s="798"/>
      <c r="B7" s="799"/>
      <c r="C7" s="799"/>
      <c r="D7" s="799"/>
      <c r="E7" s="799"/>
      <c r="F7" s="799"/>
      <c r="G7" s="799"/>
      <c r="H7" s="799"/>
      <c r="I7" s="799"/>
      <c r="J7" s="799"/>
      <c r="K7" s="800"/>
      <c r="L7" s="1"/>
    </row>
    <row r="8" spans="1:12" x14ac:dyDescent="0.3">
      <c r="A8" s="794" t="str">
        <f>CONTEXTO!A8</f>
        <v>PROCESO: GESTIÓN CATASTRAL</v>
      </c>
      <c r="B8" s="414"/>
      <c r="C8" s="414"/>
      <c r="D8" s="414"/>
      <c r="E8" s="414"/>
      <c r="F8" s="414"/>
      <c r="G8" s="414"/>
      <c r="H8" s="414"/>
      <c r="I8" s="414"/>
      <c r="J8" s="414"/>
      <c r="K8" s="415"/>
      <c r="L8" s="1"/>
    </row>
    <row r="9" spans="1:12" ht="56.25" customHeight="1" thickBot="1" x14ac:dyDescent="0.35">
      <c r="A9" s="795"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96"/>
      <c r="C9" s="796"/>
      <c r="D9" s="796"/>
      <c r="E9" s="796"/>
      <c r="F9" s="796"/>
      <c r="G9" s="796"/>
      <c r="H9" s="796"/>
      <c r="I9" s="796"/>
      <c r="J9" s="796"/>
      <c r="K9" s="797"/>
      <c r="L9" s="1"/>
    </row>
    <row r="10" spans="1:12" ht="15" thickBot="1" x14ac:dyDescent="0.35">
      <c r="A10" s="792"/>
      <c r="B10" s="793"/>
      <c r="C10" s="793"/>
      <c r="D10" s="793"/>
      <c r="E10" s="793"/>
      <c r="F10" s="793"/>
      <c r="G10" s="793"/>
      <c r="H10" s="793"/>
      <c r="I10" s="793"/>
      <c r="J10" s="793"/>
      <c r="K10" s="793"/>
      <c r="L10" s="1"/>
    </row>
    <row r="11" spans="1:12" ht="15.75" customHeight="1" thickBot="1" x14ac:dyDescent="0.35">
      <c r="A11" s="945" t="s">
        <v>111</v>
      </c>
      <c r="B11" s="939" t="str">
        <f>DESCRIPCION!A10</f>
        <v>* Posibilidad de recibir o solicitar cualquier dádiva o beneficio a nombre propio o de terceros con el fin de agilizar un tramite o producto, o de dar una respuesta conveniente al usuario</v>
      </c>
      <c r="C11" s="939"/>
      <c r="D11" s="939"/>
      <c r="E11" s="939"/>
      <c r="F11" s="939"/>
      <c r="G11" s="939"/>
      <c r="H11" s="940"/>
      <c r="I11" s="937" t="s">
        <v>342</v>
      </c>
      <c r="J11" s="938"/>
      <c r="K11" s="143" t="str">
        <f>IF(J18="x","EXTREMA",IF(J20="x","ALTA",IF(J22="x","MODERADA",IF(J24="x","BAJA",""))))</f>
        <v>ALTA</v>
      </c>
      <c r="L11" s="1"/>
    </row>
    <row r="12" spans="1:12" ht="28.8" customHeight="1" thickBot="1" x14ac:dyDescent="0.35">
      <c r="A12" s="946"/>
      <c r="B12" s="941"/>
      <c r="C12" s="941"/>
      <c r="D12" s="941"/>
      <c r="E12" s="941"/>
      <c r="F12" s="941"/>
      <c r="G12" s="941"/>
      <c r="H12" s="942"/>
      <c r="I12" s="932" t="s">
        <v>343</v>
      </c>
      <c r="J12" s="933"/>
      <c r="K12" s="186" t="str">
        <f>'VALORACION RIESGOS INHERENTES'!K11</f>
        <v>ALTA</v>
      </c>
      <c r="L12" s="1"/>
    </row>
    <row r="13" spans="1:12" ht="16.2" thickBot="1" x14ac:dyDescent="0.35">
      <c r="A13" s="947"/>
      <c r="B13" s="742" t="s">
        <v>293</v>
      </c>
      <c r="C13" s="743"/>
      <c r="D13" s="743"/>
      <c r="E13" s="743"/>
      <c r="F13" s="743"/>
      <c r="G13" s="743"/>
      <c r="H13" s="743"/>
      <c r="I13" s="743"/>
      <c r="J13" s="746"/>
      <c r="K13" s="258" t="str">
        <f>'EVALUACIÓN SOLIDEZ CONTROLES'!H11</f>
        <v>Moderado</v>
      </c>
      <c r="L13" s="1"/>
    </row>
    <row r="14" spans="1:12" ht="16.2" thickBot="1" x14ac:dyDescent="0.35">
      <c r="A14" s="188" t="s">
        <v>113</v>
      </c>
      <c r="B14" s="189"/>
      <c r="C14" s="189"/>
      <c r="D14" s="255"/>
      <c r="E14" s="934" t="s">
        <v>241</v>
      </c>
      <c r="F14" s="935"/>
      <c r="G14" s="936"/>
      <c r="H14" s="742" t="s">
        <v>345</v>
      </c>
      <c r="I14" s="746"/>
      <c r="J14" s="747" t="s">
        <v>125</v>
      </c>
      <c r="K14" s="748"/>
      <c r="L14" s="1"/>
    </row>
    <row r="15" spans="1:12" ht="47.25" customHeight="1" x14ac:dyDescent="0.3">
      <c r="A15" s="170"/>
      <c r="B15" s="151"/>
      <c r="C15" s="171"/>
      <c r="D15" s="151"/>
      <c r="E15" s="151"/>
      <c r="F15" s="151"/>
      <c r="G15" s="151"/>
      <c r="H15" s="151"/>
      <c r="I15" s="151"/>
      <c r="J15" s="166"/>
      <c r="K15" s="167"/>
      <c r="L15" s="1"/>
    </row>
    <row r="16" spans="1:12" ht="39" customHeight="1" x14ac:dyDescent="0.3">
      <c r="A16" s="728" t="s">
        <v>113</v>
      </c>
      <c r="B16" s="151">
        <v>5</v>
      </c>
      <c r="C16" s="729"/>
      <c r="D16" s="708"/>
      <c r="E16" s="709"/>
      <c r="F16" s="709"/>
      <c r="G16" s="709"/>
      <c r="H16" s="151"/>
      <c r="I16" s="151"/>
      <c r="J16" s="723" t="s">
        <v>112</v>
      </c>
      <c r="K16" s="724"/>
      <c r="L16" s="1"/>
    </row>
    <row r="17" spans="1:24" x14ac:dyDescent="0.3">
      <c r="A17" s="728"/>
      <c r="B17" s="151" t="s">
        <v>115</v>
      </c>
      <c r="C17" s="730"/>
      <c r="D17" s="708"/>
      <c r="E17" s="709"/>
      <c r="F17" s="709"/>
      <c r="G17" s="709"/>
      <c r="H17" s="151"/>
      <c r="I17" s="151"/>
      <c r="J17" s="153"/>
      <c r="K17" s="154"/>
      <c r="L17" s="1"/>
    </row>
    <row r="18" spans="1:24" ht="28.2" x14ac:dyDescent="0.3">
      <c r="A18" s="728"/>
      <c r="B18" s="151">
        <v>4</v>
      </c>
      <c r="C18" s="731"/>
      <c r="D18" s="708"/>
      <c r="E18" s="708"/>
      <c r="F18" s="721"/>
      <c r="G18" s="709"/>
      <c r="H18" s="151"/>
      <c r="I18" s="151"/>
      <c r="J18" s="157" t="str">
        <f xml:space="preserve"> IF(OR(E16="X",F16="X",G16="x",F18="x",G18="X",F20="X",G20="X",G22="X" ),"x","")</f>
        <v/>
      </c>
      <c r="K18" s="154" t="s">
        <v>114</v>
      </c>
      <c r="L18" s="1"/>
    </row>
    <row r="19" spans="1:24" ht="28.2" x14ac:dyDescent="0.3">
      <c r="A19" s="728"/>
      <c r="B19" s="151" t="s">
        <v>117</v>
      </c>
      <c r="C19" s="732"/>
      <c r="D19" s="708"/>
      <c r="E19" s="708"/>
      <c r="F19" s="721"/>
      <c r="G19" s="709"/>
      <c r="H19" s="151"/>
      <c r="I19" s="151"/>
      <c r="J19" s="158"/>
      <c r="K19" s="154"/>
      <c r="L19" s="1"/>
    </row>
    <row r="20" spans="1:24" ht="28.2" x14ac:dyDescent="0.3">
      <c r="A20" s="728"/>
      <c r="B20" s="151">
        <v>3</v>
      </c>
      <c r="C20" s="711"/>
      <c r="D20" s="706"/>
      <c r="E20" s="707"/>
      <c r="F20" s="721"/>
      <c r="G20" s="709"/>
      <c r="H20" s="151"/>
      <c r="I20" s="151"/>
      <c r="J20" s="159" t="str">
        <f xml:space="preserve"> IF(OR(C16="X",D16="X",D18="x",E18="x",E20="X",F22="X",F24="X",G24="X" ),"x","")</f>
        <v>x</v>
      </c>
      <c r="K20" s="154" t="s">
        <v>116</v>
      </c>
      <c r="L20" s="1"/>
      <c r="X20" s="41"/>
    </row>
    <row r="21" spans="1:24" ht="28.2" x14ac:dyDescent="0.3">
      <c r="A21" s="728"/>
      <c r="B21" s="151" t="s">
        <v>119</v>
      </c>
      <c r="C21" s="722"/>
      <c r="D21" s="706"/>
      <c r="E21" s="708"/>
      <c r="F21" s="721"/>
      <c r="G21" s="709"/>
      <c r="H21" s="151"/>
      <c r="I21" s="151"/>
      <c r="J21" s="160"/>
      <c r="K21" s="154"/>
      <c r="L21" s="1"/>
    </row>
    <row r="22" spans="1:24" ht="28.2" x14ac:dyDescent="0.3">
      <c r="A22" s="728"/>
      <c r="B22" s="151">
        <v>2</v>
      </c>
      <c r="C22" s="711"/>
      <c r="D22" s="704"/>
      <c r="E22" s="705"/>
      <c r="F22" s="707"/>
      <c r="G22" s="709"/>
      <c r="H22" s="151"/>
      <c r="I22" s="151"/>
      <c r="J22" s="161" t="str">
        <f xml:space="preserve"> IF(OR(C18="X",D20="X",E22="x",E24="x" ),"x","")</f>
        <v/>
      </c>
      <c r="K22" s="154" t="s">
        <v>118</v>
      </c>
      <c r="L22" s="1"/>
    </row>
    <row r="23" spans="1:24" ht="28.2" x14ac:dyDescent="0.3">
      <c r="A23" s="728"/>
      <c r="B23" s="151" t="s">
        <v>241</v>
      </c>
      <c r="C23" s="722"/>
      <c r="D23" s="704"/>
      <c r="E23" s="706"/>
      <c r="F23" s="708"/>
      <c r="G23" s="709"/>
      <c r="H23" s="151"/>
      <c r="I23" s="151"/>
      <c r="J23" s="160"/>
      <c r="K23" s="154"/>
      <c r="L23" s="1"/>
    </row>
    <row r="24" spans="1:24" ht="28.2" x14ac:dyDescent="0.3">
      <c r="A24" s="728"/>
      <c r="B24" s="151">
        <v>1</v>
      </c>
      <c r="C24" s="711"/>
      <c r="D24" s="713"/>
      <c r="E24" s="715"/>
      <c r="F24" s="717" t="s">
        <v>129</v>
      </c>
      <c r="G24" s="719"/>
      <c r="H24" s="151"/>
      <c r="I24" s="151"/>
      <c r="J24" s="162" t="str">
        <f xml:space="preserve"> IF(OR(C20="X",C22="X",C24="x",D22="x",D24="x" ),"x","")</f>
        <v/>
      </c>
      <c r="K24" s="154" t="s">
        <v>120</v>
      </c>
      <c r="L24" s="1"/>
    </row>
    <row r="25" spans="1:24" x14ac:dyDescent="0.3">
      <c r="A25" s="728"/>
      <c r="B25" s="151" t="s">
        <v>121</v>
      </c>
      <c r="C25" s="712"/>
      <c r="D25" s="714"/>
      <c r="E25" s="716"/>
      <c r="F25" s="718"/>
      <c r="G25" s="720"/>
      <c r="H25" s="151"/>
      <c r="I25" s="151"/>
      <c r="J25" s="141"/>
      <c r="K25" s="142"/>
      <c r="L25" s="1"/>
    </row>
    <row r="26" spans="1:24" x14ac:dyDescent="0.3">
      <c r="A26" s="170"/>
      <c r="B26" s="151"/>
      <c r="C26" s="151">
        <v>1</v>
      </c>
      <c r="D26" s="151">
        <v>2</v>
      </c>
      <c r="E26" s="151">
        <v>3</v>
      </c>
      <c r="F26" s="151">
        <v>4</v>
      </c>
      <c r="G26" s="151">
        <v>5</v>
      </c>
      <c r="H26" s="151"/>
      <c r="I26" s="151"/>
      <c r="J26" s="802"/>
      <c r="K26" s="803"/>
      <c r="L26" s="1"/>
    </row>
    <row r="27" spans="1:24" x14ac:dyDescent="0.3">
      <c r="A27" s="170"/>
      <c r="B27" s="151"/>
      <c r="C27" s="151" t="s">
        <v>122</v>
      </c>
      <c r="D27" s="151" t="s">
        <v>123</v>
      </c>
      <c r="E27" s="151" t="s">
        <v>124</v>
      </c>
      <c r="F27" s="151" t="s">
        <v>125</v>
      </c>
      <c r="G27" s="151" t="s">
        <v>126</v>
      </c>
      <c r="H27" s="151"/>
      <c r="I27" s="151"/>
      <c r="J27" s="151"/>
      <c r="K27" s="167"/>
      <c r="L27" s="1"/>
    </row>
    <row r="28" spans="1:24" ht="15" customHeight="1" x14ac:dyDescent="0.3">
      <c r="A28" s="170"/>
      <c r="B28" s="151"/>
      <c r="C28" s="710" t="s">
        <v>127</v>
      </c>
      <c r="D28" s="710"/>
      <c r="E28" s="710"/>
      <c r="F28" s="710"/>
      <c r="G28" s="710"/>
      <c r="H28" s="151"/>
      <c r="I28" s="151"/>
      <c r="J28" s="151"/>
      <c r="K28" s="167"/>
      <c r="L28" s="1"/>
    </row>
    <row r="29" spans="1:24" ht="15" customHeight="1" x14ac:dyDescent="0.3">
      <c r="A29" s="170"/>
      <c r="B29" s="151"/>
      <c r="C29" s="710"/>
      <c r="D29" s="710"/>
      <c r="E29" s="710"/>
      <c r="F29" s="710"/>
      <c r="G29" s="710"/>
      <c r="H29" s="151"/>
      <c r="I29" s="151"/>
      <c r="J29" s="151"/>
      <c r="K29" s="167"/>
      <c r="L29" s="1"/>
    </row>
    <row r="30" spans="1:24" ht="15" thickBot="1" x14ac:dyDescent="0.35">
      <c r="A30" s="172"/>
      <c r="B30" s="173"/>
      <c r="C30" s="173"/>
      <c r="D30" s="173"/>
      <c r="E30" s="173"/>
      <c r="F30" s="173"/>
      <c r="G30" s="173"/>
      <c r="H30" s="173"/>
      <c r="I30" s="173"/>
      <c r="J30" s="173"/>
      <c r="K30" s="174"/>
      <c r="L30" s="1"/>
    </row>
    <row r="31" spans="1:24" ht="15" thickBot="1" x14ac:dyDescent="0.35">
      <c r="A31" s="1"/>
      <c r="B31" s="1"/>
      <c r="C31" s="1"/>
      <c r="D31" s="1"/>
      <c r="E31" s="1"/>
      <c r="F31" s="1"/>
      <c r="G31" s="1"/>
      <c r="H31" s="1"/>
      <c r="I31" s="1"/>
      <c r="J31" s="1"/>
      <c r="K31" s="1"/>
      <c r="L31" s="1"/>
    </row>
    <row r="32" spans="1:24" ht="15.75" customHeight="1" thickBot="1" x14ac:dyDescent="0.35">
      <c r="A32" s="945" t="s">
        <v>111</v>
      </c>
      <c r="B32" s="943" t="e">
        <f>DESCRIPCION!A14</f>
        <v>#VALUE!</v>
      </c>
      <c r="C32" s="939"/>
      <c r="D32" s="939"/>
      <c r="E32" s="939"/>
      <c r="F32" s="939"/>
      <c r="G32" s="939"/>
      <c r="H32" s="940"/>
      <c r="I32" s="937" t="s">
        <v>342</v>
      </c>
      <c r="J32" s="938"/>
      <c r="K32" s="138" t="str">
        <f>IF(J39="x","EXTREMA",IF(J41="x","ALTA",IF(J43="x","MODERADA",IF(J45="x","BAJA",""))))</f>
        <v/>
      </c>
      <c r="L32" s="1"/>
    </row>
    <row r="33" spans="1:12" ht="16.2" thickBot="1" x14ac:dyDescent="0.35">
      <c r="A33" s="946"/>
      <c r="B33" s="944"/>
      <c r="C33" s="941"/>
      <c r="D33" s="941"/>
      <c r="E33" s="941"/>
      <c r="F33" s="941"/>
      <c r="G33" s="941"/>
      <c r="H33" s="942"/>
      <c r="I33" s="932" t="s">
        <v>343</v>
      </c>
      <c r="J33" s="933"/>
      <c r="K33" s="187" t="str">
        <f>'VALORACION RIESGOS INHERENTES'!K31</f>
        <v/>
      </c>
      <c r="L33" s="1"/>
    </row>
    <row r="34" spans="1:12" ht="16.2" thickBot="1" x14ac:dyDescent="0.35">
      <c r="A34" s="947"/>
      <c r="B34" s="742" t="s">
        <v>293</v>
      </c>
      <c r="C34" s="743"/>
      <c r="D34" s="743"/>
      <c r="E34" s="743"/>
      <c r="F34" s="743"/>
      <c r="G34" s="743"/>
      <c r="H34" s="743"/>
      <c r="I34" s="743"/>
      <c r="J34" s="746"/>
      <c r="K34" s="258" t="str">
        <f>'EVALUACIÓN SOLIDEZ CONTROLES'!H15</f>
        <v>Fuerte</v>
      </c>
      <c r="L34" s="1"/>
    </row>
    <row r="35" spans="1:12" ht="16.2" thickBot="1" x14ac:dyDescent="0.35">
      <c r="A35" s="188" t="s">
        <v>113</v>
      </c>
      <c r="B35" s="189"/>
      <c r="C35" s="189"/>
      <c r="D35" s="255"/>
      <c r="E35" s="934"/>
      <c r="F35" s="935"/>
      <c r="G35" s="936"/>
      <c r="H35" s="742" t="s">
        <v>345</v>
      </c>
      <c r="I35" s="746"/>
      <c r="J35" s="747"/>
      <c r="K35" s="748"/>
      <c r="L35" s="1"/>
    </row>
    <row r="36" spans="1:12" ht="39" customHeight="1" thickBot="1" x14ac:dyDescent="0.35">
      <c r="A36" s="165"/>
      <c r="B36" s="164"/>
      <c r="C36" s="164"/>
      <c r="D36" s="164"/>
      <c r="E36" s="164"/>
      <c r="F36" s="164"/>
      <c r="G36" s="164"/>
      <c r="H36" s="164"/>
      <c r="I36" s="164"/>
      <c r="J36" s="166"/>
      <c r="K36" s="167"/>
      <c r="L36" s="1"/>
    </row>
    <row r="37" spans="1:12" ht="28.5" customHeight="1" thickBot="1" x14ac:dyDescent="0.35">
      <c r="A37" s="773" t="s">
        <v>113</v>
      </c>
      <c r="B37" s="163">
        <v>5</v>
      </c>
      <c r="C37" s="948"/>
      <c r="D37" s="775"/>
      <c r="E37" s="769"/>
      <c r="F37" s="769"/>
      <c r="G37" s="769"/>
      <c r="H37" s="164"/>
      <c r="I37" s="164"/>
      <c r="J37" s="771" t="s">
        <v>112</v>
      </c>
      <c r="K37" s="772"/>
      <c r="L37" s="1"/>
    </row>
    <row r="38" spans="1:12" ht="15" thickBot="1" x14ac:dyDescent="0.35">
      <c r="A38" s="773"/>
      <c r="B38" s="163" t="s">
        <v>115</v>
      </c>
      <c r="C38" s="774"/>
      <c r="D38" s="775"/>
      <c r="E38" s="769"/>
      <c r="F38" s="769"/>
      <c r="G38" s="769"/>
      <c r="H38" s="164"/>
      <c r="I38" s="164"/>
      <c r="J38" s="168"/>
      <c r="K38" s="20"/>
      <c r="L38" s="1"/>
    </row>
    <row r="39" spans="1:12" ht="29.4" thickBot="1" x14ac:dyDescent="0.35">
      <c r="A39" s="773"/>
      <c r="B39" s="163">
        <v>4</v>
      </c>
      <c r="C39" s="776"/>
      <c r="D39" s="775"/>
      <c r="E39" s="775"/>
      <c r="F39" s="777"/>
      <c r="G39" s="769"/>
      <c r="H39" s="164"/>
      <c r="I39" s="164"/>
      <c r="J39" s="178" t="str">
        <f xml:space="preserve"> IF(OR(E37="X",F37="X",G37="x",F39="x",G39="X",F41="X",G41="X",G43="X" ),"x","")</f>
        <v/>
      </c>
      <c r="K39" s="20" t="s">
        <v>114</v>
      </c>
      <c r="L39" s="1"/>
    </row>
    <row r="40" spans="1:12" ht="29.4" thickBot="1" x14ac:dyDescent="0.35">
      <c r="A40" s="773"/>
      <c r="B40" s="163" t="s">
        <v>117</v>
      </c>
      <c r="C40" s="776"/>
      <c r="D40" s="775"/>
      <c r="E40" s="775"/>
      <c r="F40" s="778"/>
      <c r="G40" s="769"/>
      <c r="H40" s="164"/>
      <c r="I40" s="164"/>
      <c r="J40" s="179"/>
      <c r="K40" s="20"/>
      <c r="L40" s="1"/>
    </row>
    <row r="41" spans="1:12" ht="29.4" thickBot="1" x14ac:dyDescent="0.35">
      <c r="A41" s="773"/>
      <c r="B41" s="163">
        <v>3</v>
      </c>
      <c r="C41" s="779"/>
      <c r="D41" s="766"/>
      <c r="E41" s="780"/>
      <c r="F41" s="777"/>
      <c r="G41" s="769"/>
      <c r="H41" s="164"/>
      <c r="I41" s="164"/>
      <c r="J41" s="180" t="str">
        <f xml:space="preserve"> IF(OR(C37="X",D37="X",D39="x",E39="x",E41="X",F43="X",F45="X",G45="X" ),"x","")</f>
        <v/>
      </c>
      <c r="K41" s="20" t="s">
        <v>116</v>
      </c>
      <c r="L41" s="1"/>
    </row>
    <row r="42" spans="1:12" ht="29.4" thickBot="1" x14ac:dyDescent="0.35">
      <c r="A42" s="773"/>
      <c r="B42" s="163" t="s">
        <v>119</v>
      </c>
      <c r="C42" s="779"/>
      <c r="D42" s="766"/>
      <c r="E42" s="775"/>
      <c r="F42" s="778"/>
      <c r="G42" s="769"/>
      <c r="H42" s="164"/>
      <c r="I42" s="164"/>
      <c r="J42" s="181"/>
      <c r="K42" s="20"/>
      <c r="L42" s="1"/>
    </row>
    <row r="43" spans="1:12" ht="29.4" thickBot="1" x14ac:dyDescent="0.35">
      <c r="A43" s="773"/>
      <c r="B43" s="163">
        <v>2</v>
      </c>
      <c r="C43" s="779"/>
      <c r="D43" s="782"/>
      <c r="E43" s="765"/>
      <c r="F43" s="767"/>
      <c r="G43" s="769"/>
      <c r="H43" s="164"/>
      <c r="I43" s="164"/>
      <c r="J43" s="182" t="str">
        <f xml:space="preserve"> IF(OR(C39="X",D41="X",E43="x",E45="x" ),"x","")</f>
        <v/>
      </c>
      <c r="K43" s="20" t="s">
        <v>118</v>
      </c>
      <c r="L43" s="1"/>
    </row>
    <row r="44" spans="1:12" ht="29.4" thickBot="1" x14ac:dyDescent="0.35">
      <c r="A44" s="773"/>
      <c r="B44" s="163" t="s">
        <v>241</v>
      </c>
      <c r="C44" s="779"/>
      <c r="D44" s="782"/>
      <c r="E44" s="766"/>
      <c r="F44" s="768"/>
      <c r="G44" s="769"/>
      <c r="H44" s="164"/>
      <c r="I44" s="164"/>
      <c r="J44" s="181"/>
      <c r="K44" s="20"/>
      <c r="L44" s="1"/>
    </row>
    <row r="45" spans="1:12" ht="29.4" thickBot="1" x14ac:dyDescent="0.35">
      <c r="A45" s="773"/>
      <c r="B45" s="163">
        <v>1</v>
      </c>
      <c r="C45" s="779"/>
      <c r="D45" s="782"/>
      <c r="E45" s="786"/>
      <c r="F45" s="787"/>
      <c r="G45" s="775"/>
      <c r="H45" s="164"/>
      <c r="I45" s="164"/>
      <c r="J45" s="183" t="str">
        <f xml:space="preserve"> IF(OR(C41="X",C43="X",D43="x",C45="x",D45="x" ),"x","")</f>
        <v/>
      </c>
      <c r="K45" s="20" t="s">
        <v>120</v>
      </c>
      <c r="L45" s="1"/>
    </row>
    <row r="46" spans="1:12" ht="15" thickBot="1" x14ac:dyDescent="0.35">
      <c r="A46" s="773"/>
      <c r="B46" s="163" t="s">
        <v>121</v>
      </c>
      <c r="C46" s="781"/>
      <c r="D46" s="783"/>
      <c r="E46" s="784"/>
      <c r="F46" s="788"/>
      <c r="G46" s="785"/>
      <c r="H46" s="169"/>
      <c r="I46" s="164"/>
      <c r="J46" s="164"/>
      <c r="K46" s="163"/>
      <c r="L46" s="1"/>
    </row>
    <row r="47" spans="1:12" x14ac:dyDescent="0.3">
      <c r="A47" s="165"/>
      <c r="B47" s="164"/>
      <c r="C47" s="164">
        <v>1</v>
      </c>
      <c r="D47" s="164">
        <v>2</v>
      </c>
      <c r="E47" s="164">
        <v>3</v>
      </c>
      <c r="F47" s="164">
        <v>4</v>
      </c>
      <c r="G47" s="164">
        <v>5</v>
      </c>
      <c r="H47" s="164"/>
      <c r="I47" s="164"/>
      <c r="J47" s="164"/>
      <c r="K47" s="163"/>
      <c r="L47" s="1"/>
    </row>
    <row r="48" spans="1:12" x14ac:dyDescent="0.3">
      <c r="A48" s="165"/>
      <c r="B48" s="164"/>
      <c r="C48" s="164" t="s">
        <v>122</v>
      </c>
      <c r="D48" s="164" t="s">
        <v>123</v>
      </c>
      <c r="E48" s="164" t="s">
        <v>124</v>
      </c>
      <c r="F48" s="164" t="s">
        <v>125</v>
      </c>
      <c r="G48" s="164" t="s">
        <v>126</v>
      </c>
      <c r="H48" s="164"/>
      <c r="I48" s="164"/>
      <c r="J48" s="164"/>
      <c r="K48" s="163"/>
      <c r="L48" s="1"/>
    </row>
    <row r="49" spans="1:12" ht="15" customHeight="1" x14ac:dyDescent="0.3">
      <c r="A49" s="165"/>
      <c r="B49" s="164"/>
      <c r="C49" s="770" t="s">
        <v>127</v>
      </c>
      <c r="D49" s="770"/>
      <c r="E49" s="770"/>
      <c r="F49" s="770"/>
      <c r="G49" s="770"/>
      <c r="H49" s="164"/>
      <c r="I49" s="164"/>
      <c r="J49" s="164"/>
      <c r="K49" s="163"/>
      <c r="L49" s="1"/>
    </row>
    <row r="50" spans="1:12" ht="15" customHeight="1" x14ac:dyDescent="0.3">
      <c r="A50" s="165"/>
      <c r="B50" s="164"/>
      <c r="C50" s="770"/>
      <c r="D50" s="770"/>
      <c r="E50" s="770"/>
      <c r="F50" s="770"/>
      <c r="G50" s="770"/>
      <c r="H50" s="164"/>
      <c r="I50" s="164"/>
      <c r="J50" s="164"/>
      <c r="K50" s="163"/>
      <c r="L50" s="1"/>
    </row>
    <row r="51" spans="1:12" ht="15" thickBot="1" x14ac:dyDescent="0.35">
      <c r="A51" s="21"/>
      <c r="B51" s="19"/>
      <c r="C51" s="19"/>
      <c r="D51" s="19"/>
      <c r="E51" s="19"/>
      <c r="F51" s="19"/>
      <c r="G51" s="19"/>
      <c r="H51" s="19"/>
      <c r="I51" s="19"/>
      <c r="J51" s="19"/>
      <c r="K51" s="137"/>
      <c r="L51" s="1"/>
    </row>
    <row r="52" spans="1:12" ht="15" thickBot="1" x14ac:dyDescent="0.35">
      <c r="A52" s="1"/>
      <c r="B52" s="1"/>
      <c r="C52" s="1"/>
      <c r="D52" s="1"/>
      <c r="E52" s="1"/>
      <c r="F52" s="1"/>
      <c r="G52" s="1"/>
      <c r="H52" s="1"/>
      <c r="I52" s="1"/>
      <c r="J52" s="1"/>
      <c r="K52" s="1"/>
      <c r="L52" s="1"/>
    </row>
    <row r="53" spans="1:12" ht="16.5" customHeight="1" thickBot="1" x14ac:dyDescent="0.35">
      <c r="A53" s="945" t="s">
        <v>111</v>
      </c>
      <c r="B53" s="939" t="e">
        <f>DESCRIPCION!A17</f>
        <v>#VALUE!</v>
      </c>
      <c r="C53" s="939"/>
      <c r="D53" s="939"/>
      <c r="E53" s="939"/>
      <c r="F53" s="939"/>
      <c r="G53" s="939"/>
      <c r="H53" s="940"/>
      <c r="I53" s="937" t="s">
        <v>342</v>
      </c>
      <c r="J53" s="938"/>
      <c r="K53" s="138" t="str">
        <f>IF(J60="x","EXTREMA",IF(J62="x","ALTA",IF(J64="x","MODERADA",IF(J66="x","BAJA",""))))</f>
        <v/>
      </c>
      <c r="L53" s="1"/>
    </row>
    <row r="54" spans="1:12" ht="16.2" thickBot="1" x14ac:dyDescent="0.35">
      <c r="A54" s="946"/>
      <c r="B54" s="941"/>
      <c r="C54" s="941"/>
      <c r="D54" s="941"/>
      <c r="E54" s="941"/>
      <c r="F54" s="941"/>
      <c r="G54" s="941"/>
      <c r="H54" s="942"/>
      <c r="I54" s="932" t="s">
        <v>343</v>
      </c>
      <c r="J54" s="933"/>
      <c r="K54" s="187" t="str">
        <f>'VALORACION RIESGOS INHERENTES'!K51</f>
        <v/>
      </c>
      <c r="L54" s="1"/>
    </row>
    <row r="55" spans="1:12" ht="16.2" thickBot="1" x14ac:dyDescent="0.35">
      <c r="A55" s="947"/>
      <c r="B55" s="742" t="s">
        <v>293</v>
      </c>
      <c r="C55" s="743"/>
      <c r="D55" s="743"/>
      <c r="E55" s="743"/>
      <c r="F55" s="743"/>
      <c r="G55" s="743"/>
      <c r="H55" s="743"/>
      <c r="I55" s="743"/>
      <c r="J55" s="746"/>
      <c r="K55" s="185" t="str">
        <f>'EVALUACIÓN SOLIDEZ CONTROLES'!H19</f>
        <v>Fuerte</v>
      </c>
      <c r="L55" s="1"/>
    </row>
    <row r="56" spans="1:12" ht="16.2" thickBot="1" x14ac:dyDescent="0.35">
      <c r="A56" s="188" t="s">
        <v>113</v>
      </c>
      <c r="B56" s="189"/>
      <c r="C56" s="189"/>
      <c r="D56" s="255"/>
      <c r="E56" s="934"/>
      <c r="F56" s="935"/>
      <c r="G56" s="936"/>
      <c r="H56" s="742" t="s">
        <v>345</v>
      </c>
      <c r="I56" s="746"/>
      <c r="J56" s="747"/>
      <c r="K56" s="748"/>
      <c r="L56" s="1"/>
    </row>
    <row r="57" spans="1:12" ht="40.5" customHeight="1" thickBot="1" x14ac:dyDescent="0.35">
      <c r="A57" s="165"/>
      <c r="B57" s="164"/>
      <c r="C57" s="164"/>
      <c r="D57" s="164"/>
      <c r="E57" s="164"/>
      <c r="F57" s="164"/>
      <c r="G57" s="164"/>
      <c r="H57" s="164"/>
      <c r="I57" s="164"/>
      <c r="J57" s="166"/>
      <c r="K57" s="167"/>
      <c r="L57" s="1"/>
    </row>
    <row r="58" spans="1:12" ht="22.5" customHeight="1" thickBot="1" x14ac:dyDescent="0.35">
      <c r="A58" s="773" t="s">
        <v>113</v>
      </c>
      <c r="B58" s="163">
        <v>5</v>
      </c>
      <c r="C58" s="948"/>
      <c r="D58" s="775"/>
      <c r="E58" s="769"/>
      <c r="F58" s="769"/>
      <c r="G58" s="769"/>
      <c r="H58" s="164"/>
      <c r="I58" s="164"/>
      <c r="J58" s="771" t="s">
        <v>112</v>
      </c>
      <c r="K58" s="772"/>
      <c r="L58" s="1"/>
    </row>
    <row r="59" spans="1:12" ht="23.25" customHeight="1" thickBot="1" x14ac:dyDescent="0.35">
      <c r="A59" s="773"/>
      <c r="B59" s="163" t="s">
        <v>115</v>
      </c>
      <c r="C59" s="774"/>
      <c r="D59" s="775"/>
      <c r="E59" s="769"/>
      <c r="F59" s="769"/>
      <c r="G59" s="769"/>
      <c r="H59" s="164"/>
      <c r="I59" s="164"/>
      <c r="J59" s="168"/>
      <c r="K59" s="20"/>
      <c r="L59" s="1"/>
    </row>
    <row r="60" spans="1:12" ht="29.4" thickBot="1" x14ac:dyDescent="0.35">
      <c r="A60" s="773"/>
      <c r="B60" s="163">
        <v>4</v>
      </c>
      <c r="C60" s="776"/>
      <c r="D60" s="775"/>
      <c r="E60" s="775"/>
      <c r="F60" s="777"/>
      <c r="G60" s="769"/>
      <c r="H60" s="164"/>
      <c r="I60" s="164"/>
      <c r="J60" s="178" t="str">
        <f xml:space="preserve"> IF(OR(E58="X",F58="X",G58="x",F60="x",G60="X",F62="X",G62="X",G64="X" ),"x","")</f>
        <v/>
      </c>
      <c r="K60" s="20" t="s">
        <v>114</v>
      </c>
      <c r="L60" s="1"/>
    </row>
    <row r="61" spans="1:12" ht="29.4" thickBot="1" x14ac:dyDescent="0.35">
      <c r="A61" s="773"/>
      <c r="B61" s="163" t="s">
        <v>117</v>
      </c>
      <c r="C61" s="776"/>
      <c r="D61" s="775"/>
      <c r="E61" s="775"/>
      <c r="F61" s="778"/>
      <c r="G61" s="769"/>
      <c r="H61" s="164"/>
      <c r="I61" s="164"/>
      <c r="J61" s="179"/>
      <c r="K61" s="20"/>
      <c r="L61" s="1"/>
    </row>
    <row r="62" spans="1:12" ht="29.4" thickBot="1" x14ac:dyDescent="0.35">
      <c r="A62" s="773"/>
      <c r="B62" s="163">
        <v>3</v>
      </c>
      <c r="C62" s="779"/>
      <c r="D62" s="766"/>
      <c r="E62" s="780"/>
      <c r="F62" s="777"/>
      <c r="G62" s="769"/>
      <c r="H62" s="164"/>
      <c r="I62" s="164"/>
      <c r="J62" s="180" t="str">
        <f xml:space="preserve"> IF(OR(C58="X",D58="X",D60="x",E60="x",E62="X",F64="X",F66="X",G66="X" ),"x","")</f>
        <v/>
      </c>
      <c r="K62" s="20" t="s">
        <v>116</v>
      </c>
      <c r="L62" s="1"/>
    </row>
    <row r="63" spans="1:12" ht="29.4" thickBot="1" x14ac:dyDescent="0.35">
      <c r="A63" s="773"/>
      <c r="B63" s="163" t="s">
        <v>119</v>
      </c>
      <c r="C63" s="779"/>
      <c r="D63" s="766"/>
      <c r="E63" s="775"/>
      <c r="F63" s="778"/>
      <c r="G63" s="769"/>
      <c r="H63" s="164"/>
      <c r="I63" s="164"/>
      <c r="J63" s="181"/>
      <c r="K63" s="20"/>
      <c r="L63" s="1"/>
    </row>
    <row r="64" spans="1:12" ht="29.4" thickBot="1" x14ac:dyDescent="0.35">
      <c r="A64" s="773"/>
      <c r="B64" s="163">
        <v>2</v>
      </c>
      <c r="C64" s="779"/>
      <c r="D64" s="782"/>
      <c r="E64" s="765"/>
      <c r="F64" s="767"/>
      <c r="G64" s="769"/>
      <c r="H64" s="164"/>
      <c r="I64" s="164"/>
      <c r="J64" s="182" t="str">
        <f xml:space="preserve"> IF(OR(C60="X",D62="X",E64="x",E66="x" ),"x","")</f>
        <v/>
      </c>
      <c r="K64" s="20" t="s">
        <v>118</v>
      </c>
      <c r="L64" s="1"/>
    </row>
    <row r="65" spans="1:12" ht="29.4" thickBot="1" x14ac:dyDescent="0.35">
      <c r="A65" s="773"/>
      <c r="B65" s="163" t="s">
        <v>241</v>
      </c>
      <c r="C65" s="779"/>
      <c r="D65" s="782"/>
      <c r="E65" s="766"/>
      <c r="F65" s="768"/>
      <c r="G65" s="769"/>
      <c r="H65" s="164"/>
      <c r="I65" s="164"/>
      <c r="J65" s="181"/>
      <c r="K65" s="20"/>
      <c r="L65" s="1"/>
    </row>
    <row r="66" spans="1:12" ht="29.4" thickBot="1" x14ac:dyDescent="0.35">
      <c r="A66" s="773"/>
      <c r="B66" s="163">
        <v>1</v>
      </c>
      <c r="C66" s="779"/>
      <c r="D66" s="782"/>
      <c r="E66" s="766"/>
      <c r="F66" s="775"/>
      <c r="G66" s="775"/>
      <c r="H66" s="164"/>
      <c r="I66" s="164"/>
      <c r="J66" s="183" t="str">
        <f xml:space="preserve"> IF(OR(C62="X",C64="X",D64="x",C66="x",D66="x" ),"x","")</f>
        <v/>
      </c>
      <c r="K66" s="20" t="s">
        <v>120</v>
      </c>
      <c r="L66" s="1"/>
    </row>
    <row r="67" spans="1:12" ht="15" thickBot="1" x14ac:dyDescent="0.35">
      <c r="A67" s="773"/>
      <c r="B67" s="163" t="s">
        <v>121</v>
      </c>
      <c r="C67" s="781"/>
      <c r="D67" s="783"/>
      <c r="E67" s="784"/>
      <c r="F67" s="785"/>
      <c r="G67" s="785"/>
      <c r="H67" s="169"/>
      <c r="I67" s="164"/>
      <c r="J67" s="164"/>
      <c r="K67" s="163"/>
      <c r="L67" s="1"/>
    </row>
    <row r="68" spans="1:12" x14ac:dyDescent="0.3">
      <c r="A68" s="165"/>
      <c r="B68" s="164"/>
      <c r="C68" s="164">
        <v>1</v>
      </c>
      <c r="D68" s="164">
        <v>2</v>
      </c>
      <c r="E68" s="164">
        <v>3</v>
      </c>
      <c r="F68" s="164">
        <v>4</v>
      </c>
      <c r="G68" s="164">
        <v>5</v>
      </c>
      <c r="H68" s="164"/>
      <c r="I68" s="164"/>
      <c r="J68" s="164"/>
      <c r="K68" s="163"/>
      <c r="L68" s="1"/>
    </row>
    <row r="69" spans="1:12" x14ac:dyDescent="0.3">
      <c r="A69" s="165"/>
      <c r="B69" s="164"/>
      <c r="C69" s="164" t="s">
        <v>122</v>
      </c>
      <c r="D69" s="164" t="s">
        <v>123</v>
      </c>
      <c r="E69" s="164" t="s">
        <v>124</v>
      </c>
      <c r="F69" s="164" t="s">
        <v>125</v>
      </c>
      <c r="G69" s="164" t="s">
        <v>126</v>
      </c>
      <c r="H69" s="164"/>
      <c r="I69" s="164"/>
      <c r="J69" s="164"/>
      <c r="K69" s="163"/>
      <c r="L69" s="1"/>
    </row>
    <row r="70" spans="1:12" ht="15" customHeight="1" x14ac:dyDescent="0.3">
      <c r="A70" s="165"/>
      <c r="B70" s="164"/>
      <c r="C70" s="770" t="s">
        <v>127</v>
      </c>
      <c r="D70" s="770"/>
      <c r="E70" s="770"/>
      <c r="F70" s="770"/>
      <c r="G70" s="770"/>
      <c r="H70" s="164"/>
      <c r="I70" s="164"/>
      <c r="J70" s="164"/>
      <c r="K70" s="163"/>
      <c r="L70" s="1"/>
    </row>
    <row r="71" spans="1:12" ht="15" customHeight="1" x14ac:dyDescent="0.3">
      <c r="A71" s="165"/>
      <c r="B71" s="164"/>
      <c r="C71" s="770"/>
      <c r="D71" s="770"/>
      <c r="E71" s="770"/>
      <c r="F71" s="770"/>
      <c r="G71" s="770"/>
      <c r="H71" s="164"/>
      <c r="I71" s="164"/>
      <c r="J71" s="164"/>
      <c r="K71" s="163"/>
      <c r="L71" s="1"/>
    </row>
    <row r="72" spans="1:12" ht="15" thickBot="1" x14ac:dyDescent="0.35">
      <c r="A72" s="175"/>
      <c r="B72" s="176"/>
      <c r="C72" s="176"/>
      <c r="D72" s="176"/>
      <c r="E72" s="176"/>
      <c r="F72" s="176"/>
      <c r="G72" s="176"/>
      <c r="H72" s="176"/>
      <c r="I72" s="176"/>
      <c r="J72" s="176"/>
      <c r="K72" s="177"/>
      <c r="L72" s="1"/>
    </row>
    <row r="73" spans="1:12" ht="15" thickBot="1" x14ac:dyDescent="0.35">
      <c r="A73" s="1"/>
      <c r="B73" s="1"/>
      <c r="C73" s="1"/>
      <c r="D73" s="1"/>
      <c r="E73" s="1"/>
      <c r="F73" s="1"/>
      <c r="G73" s="1"/>
      <c r="H73" s="1"/>
      <c r="I73" s="1"/>
      <c r="J73" s="1"/>
      <c r="K73" s="1"/>
      <c r="L73" s="1"/>
    </row>
    <row r="74" spans="1:12" ht="16.5" customHeight="1" thickBot="1" x14ac:dyDescent="0.35">
      <c r="A74" s="945" t="s">
        <v>111</v>
      </c>
      <c r="B74" s="943" t="str">
        <f>DESCRIPCION!A20</f>
        <v>d</v>
      </c>
      <c r="C74" s="939"/>
      <c r="D74" s="939"/>
      <c r="E74" s="939"/>
      <c r="F74" s="939"/>
      <c r="G74" s="939"/>
      <c r="H74" s="940"/>
      <c r="I74" s="937" t="s">
        <v>342</v>
      </c>
      <c r="J74" s="938"/>
      <c r="K74" s="138" t="str">
        <f>IF(J81="x","EXTREMA",IF(J83="x","ALTA",IF(J85="x","MODERADA",IF(J87="x","BAJA",""))))</f>
        <v>EXTREMA</v>
      </c>
      <c r="L74" s="1"/>
    </row>
    <row r="75" spans="1:12" ht="15.75" customHeight="1" thickBot="1" x14ac:dyDescent="0.35">
      <c r="A75" s="946"/>
      <c r="B75" s="944"/>
      <c r="C75" s="941"/>
      <c r="D75" s="941"/>
      <c r="E75" s="941"/>
      <c r="F75" s="941"/>
      <c r="G75" s="941"/>
      <c r="H75" s="942"/>
      <c r="I75" s="932" t="s">
        <v>343</v>
      </c>
      <c r="J75" s="933"/>
      <c r="K75" s="185" t="str">
        <f>'VALORACION RIESGOS INHERENTES'!K71</f>
        <v/>
      </c>
      <c r="L75" s="1"/>
    </row>
    <row r="76" spans="1:12" ht="16.2" thickBot="1" x14ac:dyDescent="0.35">
      <c r="A76" s="947"/>
      <c r="B76" s="742" t="s">
        <v>293</v>
      </c>
      <c r="C76" s="743"/>
      <c r="D76" s="743"/>
      <c r="E76" s="743"/>
      <c r="F76" s="743"/>
      <c r="G76" s="743"/>
      <c r="H76" s="743"/>
      <c r="I76" s="743"/>
      <c r="J76" s="746"/>
      <c r="K76" s="185" t="e">
        <f>'EVALUACIÓN SOLIDEZ CONTROLES'!H23</f>
        <v>#DIV/0!</v>
      </c>
      <c r="L76" s="1"/>
    </row>
    <row r="77" spans="1:12" ht="21.75" customHeight="1" thickBot="1" x14ac:dyDescent="0.35">
      <c r="A77" s="188" t="s">
        <v>113</v>
      </c>
      <c r="B77" s="189"/>
      <c r="C77" s="189"/>
      <c r="D77" s="255"/>
      <c r="E77" s="934"/>
      <c r="F77" s="935"/>
      <c r="G77" s="936"/>
      <c r="H77" s="742" t="s">
        <v>345</v>
      </c>
      <c r="I77" s="746"/>
      <c r="J77" s="747"/>
      <c r="K77" s="748"/>
      <c r="L77" s="1"/>
    </row>
    <row r="78" spans="1:12" ht="36.75" customHeight="1" x14ac:dyDescent="0.3">
      <c r="A78" s="170"/>
      <c r="B78" s="151"/>
      <c r="C78" s="171"/>
      <c r="D78" s="151"/>
      <c r="E78" s="151"/>
      <c r="F78" s="151"/>
      <c r="G78" s="151"/>
      <c r="H78" s="151"/>
      <c r="I78" s="151"/>
      <c r="J78" s="166"/>
      <c r="K78" s="167"/>
      <c r="L78" s="1"/>
    </row>
    <row r="79" spans="1:12" ht="38.25" customHeight="1" x14ac:dyDescent="0.3">
      <c r="A79" s="728" t="s">
        <v>113</v>
      </c>
      <c r="B79" s="151">
        <v>5</v>
      </c>
      <c r="C79" s="729"/>
      <c r="D79" s="708"/>
      <c r="E79" s="709"/>
      <c r="F79" s="709"/>
      <c r="G79" s="709"/>
      <c r="H79" s="151"/>
      <c r="I79" s="151"/>
      <c r="J79" s="723" t="s">
        <v>112</v>
      </c>
      <c r="K79" s="724"/>
      <c r="L79" s="1"/>
    </row>
    <row r="80" spans="1:12" x14ac:dyDescent="0.3">
      <c r="A80" s="728"/>
      <c r="B80" s="151" t="s">
        <v>115</v>
      </c>
      <c r="C80" s="730"/>
      <c r="D80" s="708"/>
      <c r="E80" s="709"/>
      <c r="F80" s="709"/>
      <c r="G80" s="709"/>
      <c r="H80" s="151"/>
      <c r="I80" s="151"/>
      <c r="J80" s="153"/>
      <c r="K80" s="154"/>
      <c r="L80" s="1"/>
    </row>
    <row r="81" spans="1:12" ht="28.2" x14ac:dyDescent="0.3">
      <c r="A81" s="728"/>
      <c r="B81" s="151">
        <v>4</v>
      </c>
      <c r="C81" s="731"/>
      <c r="D81" s="708"/>
      <c r="E81" s="708"/>
      <c r="F81" s="721"/>
      <c r="G81" s="709" t="s">
        <v>341</v>
      </c>
      <c r="H81" s="151"/>
      <c r="I81" s="151"/>
      <c r="J81" s="157" t="str">
        <f xml:space="preserve"> IF(OR(E79="X",F79="X",G79="x",F81="x",G81="X",F83="X",G83="X",G85="X" ),"x","")</f>
        <v>x</v>
      </c>
      <c r="K81" s="154" t="s">
        <v>114</v>
      </c>
      <c r="L81" s="1"/>
    </row>
    <row r="82" spans="1:12" ht="28.2" x14ac:dyDescent="0.3">
      <c r="A82" s="728"/>
      <c r="B82" s="151" t="s">
        <v>117</v>
      </c>
      <c r="C82" s="732"/>
      <c r="D82" s="708"/>
      <c r="E82" s="708"/>
      <c r="F82" s="721"/>
      <c r="G82" s="709"/>
      <c r="H82" s="151"/>
      <c r="I82" s="151"/>
      <c r="J82" s="158"/>
      <c r="K82" s="154"/>
      <c r="L82" s="1"/>
    </row>
    <row r="83" spans="1:12" ht="28.2" x14ac:dyDescent="0.3">
      <c r="A83" s="728"/>
      <c r="B83" s="151">
        <v>3</v>
      </c>
      <c r="C83" s="711"/>
      <c r="D83" s="706"/>
      <c r="E83" s="707"/>
      <c r="F83" s="721"/>
      <c r="G83" s="709"/>
      <c r="H83" s="151"/>
      <c r="I83" s="151"/>
      <c r="J83" s="159" t="str">
        <f xml:space="preserve"> IF(OR(C79="X",D79="X",D81="x",E81="x",E83="X",F85="X",F87="X",G87="X" ),"x","")</f>
        <v/>
      </c>
      <c r="K83" s="154" t="s">
        <v>116</v>
      </c>
      <c r="L83" s="1"/>
    </row>
    <row r="84" spans="1:12" ht="28.2" x14ac:dyDescent="0.3">
      <c r="A84" s="728"/>
      <c r="B84" s="151" t="s">
        <v>119</v>
      </c>
      <c r="C84" s="722"/>
      <c r="D84" s="706"/>
      <c r="E84" s="708"/>
      <c r="F84" s="721"/>
      <c r="G84" s="709"/>
      <c r="H84" s="151"/>
      <c r="I84" s="151"/>
      <c r="J84" s="160"/>
      <c r="K84" s="154"/>
      <c r="L84" s="1"/>
    </row>
    <row r="85" spans="1:12" ht="28.2" x14ac:dyDescent="0.3">
      <c r="A85" s="728"/>
      <c r="B85" s="151">
        <v>2</v>
      </c>
      <c r="C85" s="711"/>
      <c r="D85" s="704"/>
      <c r="E85" s="705"/>
      <c r="F85" s="707"/>
      <c r="G85" s="709"/>
      <c r="H85" s="151"/>
      <c r="I85" s="151"/>
      <c r="J85" s="161" t="str">
        <f xml:space="preserve"> IF(OR(C81="X",D83="X",E85="x",E87="x" ),"x","")</f>
        <v/>
      </c>
      <c r="K85" s="154" t="s">
        <v>118</v>
      </c>
      <c r="L85" s="1"/>
    </row>
    <row r="86" spans="1:12" ht="28.2" x14ac:dyDescent="0.3">
      <c r="A86" s="728"/>
      <c r="B86" s="151" t="s">
        <v>241</v>
      </c>
      <c r="C86" s="722"/>
      <c r="D86" s="704"/>
      <c r="E86" s="706"/>
      <c r="F86" s="708"/>
      <c r="G86" s="709"/>
      <c r="H86" s="151"/>
      <c r="I86" s="151"/>
      <c r="J86" s="160"/>
      <c r="K86" s="154"/>
      <c r="L86" s="1"/>
    </row>
    <row r="87" spans="1:12" ht="28.2" x14ac:dyDescent="0.3">
      <c r="A87" s="728"/>
      <c r="B87" s="151">
        <v>1</v>
      </c>
      <c r="C87" s="711"/>
      <c r="D87" s="713"/>
      <c r="E87" s="715"/>
      <c r="F87" s="717"/>
      <c r="G87" s="719"/>
      <c r="H87" s="151"/>
      <c r="I87" s="151"/>
      <c r="J87" s="162" t="str">
        <f xml:space="preserve"> IF(OR(C83="X",C85="X",D85="x",D87="x",C87="x" ),"x","")</f>
        <v/>
      </c>
      <c r="K87" s="154" t="s">
        <v>120</v>
      </c>
      <c r="L87" s="1"/>
    </row>
    <row r="88" spans="1:12" x14ac:dyDescent="0.3">
      <c r="A88" s="728"/>
      <c r="B88" s="151" t="s">
        <v>121</v>
      </c>
      <c r="C88" s="712"/>
      <c r="D88" s="714"/>
      <c r="E88" s="716"/>
      <c r="F88" s="718"/>
      <c r="G88" s="720"/>
      <c r="H88" s="151"/>
      <c r="I88" s="151"/>
      <c r="J88" s="151"/>
      <c r="K88" s="152"/>
      <c r="L88" s="1"/>
    </row>
    <row r="89" spans="1:12" x14ac:dyDescent="0.3">
      <c r="A89" s="170"/>
      <c r="B89" s="151"/>
      <c r="C89" s="151">
        <v>1</v>
      </c>
      <c r="D89" s="151">
        <v>2</v>
      </c>
      <c r="E89" s="151">
        <v>3</v>
      </c>
      <c r="F89" s="151">
        <v>4</v>
      </c>
      <c r="G89" s="151">
        <v>5</v>
      </c>
      <c r="H89" s="151"/>
      <c r="I89" s="151"/>
      <c r="J89" s="151"/>
      <c r="K89" s="152"/>
      <c r="L89" s="1"/>
    </row>
    <row r="90" spans="1:12" x14ac:dyDescent="0.3">
      <c r="A90" s="170"/>
      <c r="B90" s="151"/>
      <c r="C90" s="151" t="s">
        <v>122</v>
      </c>
      <c r="D90" s="151" t="s">
        <v>123</v>
      </c>
      <c r="E90" s="151" t="s">
        <v>124</v>
      </c>
      <c r="F90" s="151" t="s">
        <v>125</v>
      </c>
      <c r="G90" s="151" t="s">
        <v>126</v>
      </c>
      <c r="H90" s="151"/>
      <c r="I90" s="723"/>
      <c r="J90" s="723"/>
      <c r="K90" s="724"/>
      <c r="L90" s="1"/>
    </row>
    <row r="91" spans="1:12" ht="15" customHeight="1" x14ac:dyDescent="0.3">
      <c r="A91" s="170"/>
      <c r="B91" s="151"/>
      <c r="C91" s="710" t="s">
        <v>127</v>
      </c>
      <c r="D91" s="710"/>
      <c r="E91" s="710"/>
      <c r="F91" s="710"/>
      <c r="G91" s="710"/>
      <c r="H91" s="151"/>
      <c r="I91" s="151"/>
      <c r="J91" s="151"/>
      <c r="K91" s="152"/>
      <c r="L91" s="1"/>
    </row>
    <row r="92" spans="1:12" ht="15" customHeight="1" x14ac:dyDescent="0.3">
      <c r="A92" s="170"/>
      <c r="B92" s="151"/>
      <c r="C92" s="710"/>
      <c r="D92" s="710"/>
      <c r="E92" s="710"/>
      <c r="F92" s="710"/>
      <c r="G92" s="710"/>
      <c r="H92" s="151"/>
      <c r="I92" s="151"/>
      <c r="J92" s="151"/>
      <c r="K92" s="152"/>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45" t="s">
        <v>111</v>
      </c>
      <c r="B95" s="939" t="str">
        <f>DESCRIPCION!A23</f>
        <v>e</v>
      </c>
      <c r="C95" s="939"/>
      <c r="D95" s="939"/>
      <c r="E95" s="939"/>
      <c r="F95" s="939"/>
      <c r="G95" s="939"/>
      <c r="H95" s="940"/>
      <c r="I95" s="937" t="s">
        <v>342</v>
      </c>
      <c r="J95" s="938"/>
      <c r="K95" s="138" t="str">
        <f>IF(J102="x","EXTREMA",IF(J104="x","ALTA",IF(J106="x","MODERADA",IF(J108="x","BAJA",""))))</f>
        <v/>
      </c>
      <c r="L95" s="1"/>
    </row>
    <row r="96" spans="1:12" ht="16.2" thickBot="1" x14ac:dyDescent="0.35">
      <c r="A96" s="946"/>
      <c r="B96" s="941"/>
      <c r="C96" s="941"/>
      <c r="D96" s="941"/>
      <c r="E96" s="941"/>
      <c r="F96" s="941"/>
      <c r="G96" s="941"/>
      <c r="H96" s="942"/>
      <c r="I96" s="932" t="s">
        <v>343</v>
      </c>
      <c r="J96" s="933"/>
      <c r="K96" s="186" t="str">
        <f>'VALORACION RIESGOS INHERENTES'!K91</f>
        <v/>
      </c>
      <c r="L96" s="1"/>
    </row>
    <row r="97" spans="1:12" ht="16.2" thickBot="1" x14ac:dyDescent="0.35">
      <c r="A97" s="947"/>
      <c r="B97" s="932" t="s">
        <v>293</v>
      </c>
      <c r="C97" s="957"/>
      <c r="D97" s="957"/>
      <c r="E97" s="957"/>
      <c r="F97" s="957"/>
      <c r="G97" s="957"/>
      <c r="H97" s="957"/>
      <c r="I97" s="957"/>
      <c r="J97" s="933"/>
      <c r="K97" s="186" t="e">
        <f>'EVALUACIÓN SOLIDEZ CONTROLES'!H27</f>
        <v>#DIV/0!</v>
      </c>
      <c r="L97" s="1"/>
    </row>
    <row r="98" spans="1:12" ht="20.25" customHeight="1" thickBot="1" x14ac:dyDescent="0.35">
      <c r="A98" s="188" t="s">
        <v>113</v>
      </c>
      <c r="B98" s="189"/>
      <c r="C98" s="189"/>
      <c r="D98" s="255"/>
      <c r="E98" s="934"/>
      <c r="F98" s="935"/>
      <c r="G98" s="936"/>
      <c r="H98" s="742" t="s">
        <v>345</v>
      </c>
      <c r="I98" s="746"/>
      <c r="J98" s="747"/>
      <c r="K98" s="748"/>
      <c r="L98" s="1"/>
    </row>
    <row r="99" spans="1:12" ht="38.25" customHeight="1" x14ac:dyDescent="0.3">
      <c r="A99" s="170"/>
      <c r="B99" s="151"/>
      <c r="C99" s="171"/>
      <c r="D99" s="151"/>
      <c r="E99" s="151"/>
      <c r="F99" s="151"/>
      <c r="G99" s="151"/>
      <c r="H99" s="151"/>
      <c r="I99" s="151"/>
      <c r="J99" s="166"/>
      <c r="K99" s="167"/>
      <c r="L99" s="1"/>
    </row>
    <row r="100" spans="1:12" ht="39" customHeight="1" x14ac:dyDescent="0.3">
      <c r="A100" s="728" t="s">
        <v>113</v>
      </c>
      <c r="B100" s="151">
        <v>5</v>
      </c>
      <c r="C100" s="729"/>
      <c r="D100" s="708"/>
      <c r="E100" s="709"/>
      <c r="F100" s="709"/>
      <c r="G100" s="709"/>
      <c r="H100" s="151"/>
      <c r="I100" s="151"/>
      <c r="J100" s="723" t="s">
        <v>112</v>
      </c>
      <c r="K100" s="724"/>
      <c r="L100" s="1"/>
    </row>
    <row r="101" spans="1:12" x14ac:dyDescent="0.3">
      <c r="A101" s="728"/>
      <c r="B101" s="151" t="s">
        <v>115</v>
      </c>
      <c r="C101" s="730"/>
      <c r="D101" s="708"/>
      <c r="E101" s="709"/>
      <c r="F101" s="709"/>
      <c r="G101" s="709"/>
      <c r="H101" s="151"/>
      <c r="I101" s="151"/>
      <c r="J101" s="153"/>
      <c r="K101" s="154"/>
      <c r="L101" s="1"/>
    </row>
    <row r="102" spans="1:12" ht="28.2" x14ac:dyDescent="0.3">
      <c r="A102" s="728"/>
      <c r="B102" s="151">
        <v>4</v>
      </c>
      <c r="C102" s="731"/>
      <c r="D102" s="708"/>
      <c r="E102" s="708"/>
      <c r="F102" s="721"/>
      <c r="G102" s="709"/>
      <c r="H102" s="151"/>
      <c r="I102" s="151"/>
      <c r="J102" s="157" t="str">
        <f xml:space="preserve"> IF(OR(E100="X",F100="X",G100="x",F102="x",G102="X",F104="X",G104="X",G106="X" ),"x","")</f>
        <v/>
      </c>
      <c r="K102" s="154" t="s">
        <v>114</v>
      </c>
      <c r="L102" s="1"/>
    </row>
    <row r="103" spans="1:12" ht="28.2" x14ac:dyDescent="0.3">
      <c r="A103" s="728"/>
      <c r="B103" s="151" t="s">
        <v>117</v>
      </c>
      <c r="C103" s="732"/>
      <c r="D103" s="708"/>
      <c r="E103" s="708"/>
      <c r="F103" s="721"/>
      <c r="G103" s="709"/>
      <c r="H103" s="151"/>
      <c r="I103" s="151"/>
      <c r="J103" s="158"/>
      <c r="K103" s="154"/>
      <c r="L103" s="1"/>
    </row>
    <row r="104" spans="1:12" ht="28.2" x14ac:dyDescent="0.3">
      <c r="A104" s="728"/>
      <c r="B104" s="151">
        <v>3</v>
      </c>
      <c r="C104" s="711"/>
      <c r="D104" s="706"/>
      <c r="E104" s="707"/>
      <c r="F104" s="721"/>
      <c r="G104" s="709"/>
      <c r="H104" s="151"/>
      <c r="I104" s="151"/>
      <c r="J104" s="159" t="str">
        <f xml:space="preserve"> IF(OR(C100="X",D100="X",D102="x",E102="x",E104="X",F106="X",F108="X",G108="X" ),"x","")</f>
        <v/>
      </c>
      <c r="K104" s="154" t="s">
        <v>116</v>
      </c>
      <c r="L104" s="1"/>
    </row>
    <row r="105" spans="1:12" ht="28.2" x14ac:dyDescent="0.3">
      <c r="A105" s="728"/>
      <c r="B105" s="151" t="s">
        <v>119</v>
      </c>
      <c r="C105" s="722"/>
      <c r="D105" s="706"/>
      <c r="E105" s="708"/>
      <c r="F105" s="721"/>
      <c r="G105" s="709"/>
      <c r="H105" s="151"/>
      <c r="I105" s="151"/>
      <c r="J105" s="160"/>
      <c r="K105" s="154"/>
      <c r="L105" s="1"/>
    </row>
    <row r="106" spans="1:12" ht="28.2" x14ac:dyDescent="0.3">
      <c r="A106" s="728"/>
      <c r="B106" s="151">
        <v>2</v>
      </c>
      <c r="C106" s="711"/>
      <c r="D106" s="704"/>
      <c r="E106" s="705"/>
      <c r="F106" s="707"/>
      <c r="G106" s="709"/>
      <c r="H106" s="151"/>
      <c r="I106" s="151"/>
      <c r="J106" s="161" t="str">
        <f xml:space="preserve"> IF(OR(C102="X",D104="X",E108="x",E106="x" ),"x","")</f>
        <v/>
      </c>
      <c r="K106" s="154" t="s">
        <v>118</v>
      </c>
      <c r="L106" s="1"/>
    </row>
    <row r="107" spans="1:12" ht="28.2" x14ac:dyDescent="0.3">
      <c r="A107" s="728"/>
      <c r="B107" s="151" t="s">
        <v>241</v>
      </c>
      <c r="C107" s="722"/>
      <c r="D107" s="704"/>
      <c r="E107" s="706"/>
      <c r="F107" s="708"/>
      <c r="G107" s="709"/>
      <c r="H107" s="151"/>
      <c r="I107" s="151"/>
      <c r="J107" s="160"/>
      <c r="K107" s="154"/>
      <c r="L107" s="1"/>
    </row>
    <row r="108" spans="1:12" ht="28.2" x14ac:dyDescent="0.3">
      <c r="A108" s="728"/>
      <c r="B108" s="151">
        <v>1</v>
      </c>
      <c r="C108" s="711"/>
      <c r="D108" s="713"/>
      <c r="E108" s="715"/>
      <c r="F108" s="717"/>
      <c r="G108" s="719"/>
      <c r="H108" s="151"/>
      <c r="I108" s="151"/>
      <c r="J108" s="162" t="str">
        <f xml:space="preserve"> IF(OR(C104="X",C106="X",C108="x",D106="x",D108="x" ),"x","")</f>
        <v/>
      </c>
      <c r="K108" s="154" t="s">
        <v>120</v>
      </c>
      <c r="L108" s="1"/>
    </row>
    <row r="109" spans="1:12" x14ac:dyDescent="0.3">
      <c r="A109" s="728"/>
      <c r="B109" s="151" t="s">
        <v>121</v>
      </c>
      <c r="C109" s="712"/>
      <c r="D109" s="714"/>
      <c r="E109" s="716"/>
      <c r="F109" s="718"/>
      <c r="G109" s="720"/>
      <c r="H109" s="151"/>
      <c r="I109" s="151"/>
      <c r="J109" s="151"/>
      <c r="K109" s="152"/>
      <c r="L109" s="1"/>
    </row>
    <row r="110" spans="1:12" x14ac:dyDescent="0.3">
      <c r="A110" s="170"/>
      <c r="B110" s="151"/>
      <c r="C110" s="151">
        <v>1</v>
      </c>
      <c r="D110" s="151">
        <v>2</v>
      </c>
      <c r="E110" s="151">
        <v>3</v>
      </c>
      <c r="F110" s="151">
        <v>4</v>
      </c>
      <c r="G110" s="151">
        <v>5</v>
      </c>
      <c r="H110" s="151"/>
      <c r="I110" s="151"/>
      <c r="J110" s="151"/>
      <c r="K110" s="152"/>
      <c r="L110" s="1"/>
    </row>
    <row r="111" spans="1:12" x14ac:dyDescent="0.3">
      <c r="A111" s="170"/>
      <c r="B111" s="151"/>
      <c r="C111" s="151" t="s">
        <v>122</v>
      </c>
      <c r="D111" s="151" t="s">
        <v>123</v>
      </c>
      <c r="E111" s="151" t="s">
        <v>124</v>
      </c>
      <c r="F111" s="151" t="s">
        <v>125</v>
      </c>
      <c r="G111" s="151" t="s">
        <v>126</v>
      </c>
      <c r="H111" s="151"/>
      <c r="I111" s="151"/>
      <c r="J111" s="151"/>
      <c r="K111" s="152"/>
      <c r="L111" s="1"/>
    </row>
    <row r="112" spans="1:12" ht="15" customHeight="1" x14ac:dyDescent="0.3">
      <c r="A112" s="170"/>
      <c r="B112" s="151"/>
      <c r="C112" s="710" t="s">
        <v>127</v>
      </c>
      <c r="D112" s="710"/>
      <c r="E112" s="710"/>
      <c r="F112" s="710"/>
      <c r="G112" s="710"/>
      <c r="H112" s="151"/>
      <c r="I112" s="151"/>
      <c r="J112" s="151"/>
      <c r="K112" s="152"/>
      <c r="L112" s="1"/>
    </row>
    <row r="113" spans="1:12" ht="15" customHeight="1" x14ac:dyDescent="0.3">
      <c r="A113" s="170"/>
      <c r="B113" s="151"/>
      <c r="C113" s="710"/>
      <c r="D113" s="710"/>
      <c r="E113" s="710"/>
      <c r="F113" s="710"/>
      <c r="G113" s="710"/>
      <c r="H113" s="151"/>
      <c r="I113" s="151"/>
      <c r="J113" s="151"/>
      <c r="K113" s="152"/>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45" t="s">
        <v>111</v>
      </c>
      <c r="B116" s="939" t="str">
        <f>DESCRIPCION!A26</f>
        <v>f</v>
      </c>
      <c r="C116" s="939"/>
      <c r="D116" s="939"/>
      <c r="E116" s="939"/>
      <c r="F116" s="939"/>
      <c r="G116" s="939"/>
      <c r="H116" s="940"/>
      <c r="I116" s="937" t="s">
        <v>342</v>
      </c>
      <c r="J116" s="938"/>
      <c r="K116" s="138" t="str">
        <f>IF(J123="x","EXTREMA",IF(J125="x","ALTA",IF(J127="x","MODERADA",IF(J129="x","BAJA",""))))</f>
        <v/>
      </c>
      <c r="L116" s="1"/>
    </row>
    <row r="117" spans="1:12" ht="16.2" thickBot="1" x14ac:dyDescent="0.35">
      <c r="A117" s="946"/>
      <c r="B117" s="941"/>
      <c r="C117" s="941"/>
      <c r="D117" s="941"/>
      <c r="E117" s="941"/>
      <c r="F117" s="941"/>
      <c r="G117" s="941"/>
      <c r="H117" s="942"/>
      <c r="I117" s="932" t="s">
        <v>343</v>
      </c>
      <c r="J117" s="933"/>
      <c r="K117" s="186" t="str">
        <f>'VALORACION RIESGOS INHERENTES'!K111</f>
        <v/>
      </c>
      <c r="L117" s="1"/>
    </row>
    <row r="118" spans="1:12" ht="16.2" thickBot="1" x14ac:dyDescent="0.35">
      <c r="A118" s="947"/>
      <c r="B118" s="742" t="s">
        <v>293</v>
      </c>
      <c r="C118" s="743"/>
      <c r="D118" s="743"/>
      <c r="E118" s="743"/>
      <c r="F118" s="743"/>
      <c r="G118" s="743"/>
      <c r="H118" s="743"/>
      <c r="I118" s="743"/>
      <c r="J118" s="746"/>
      <c r="K118" s="186" t="str">
        <f>'EVALUACIÓN SOLIDEZ CONTROLES'!H31</f>
        <v xml:space="preserve"> </v>
      </c>
      <c r="L118" s="1"/>
    </row>
    <row r="119" spans="1:12" ht="17.25" customHeight="1" thickBot="1" x14ac:dyDescent="0.35">
      <c r="A119" s="188" t="s">
        <v>113</v>
      </c>
      <c r="B119" s="189"/>
      <c r="C119" s="189"/>
      <c r="D119" s="255"/>
      <c r="E119" s="934"/>
      <c r="F119" s="935"/>
      <c r="G119" s="936"/>
      <c r="H119" s="742" t="s">
        <v>345</v>
      </c>
      <c r="I119" s="746"/>
      <c r="J119" s="747"/>
      <c r="K119" s="748"/>
      <c r="L119" s="1"/>
    </row>
    <row r="120" spans="1:12" ht="39.75" customHeight="1" x14ac:dyDescent="0.3">
      <c r="A120" s="170"/>
      <c r="B120" s="151"/>
      <c r="C120" s="171"/>
      <c r="D120" s="151"/>
      <c r="E120" s="151"/>
      <c r="F120" s="151"/>
      <c r="G120" s="151"/>
      <c r="H120" s="151"/>
      <c r="I120" s="151"/>
      <c r="J120" s="1"/>
      <c r="K120" s="73"/>
      <c r="L120" s="1"/>
    </row>
    <row r="121" spans="1:12" ht="15" customHeight="1" x14ac:dyDescent="0.3">
      <c r="A121" s="728" t="s">
        <v>113</v>
      </c>
      <c r="B121" s="151">
        <v>5</v>
      </c>
      <c r="C121" s="749"/>
      <c r="D121" s="740"/>
      <c r="E121" s="741"/>
      <c r="F121" s="741"/>
      <c r="G121" s="741"/>
      <c r="H121" s="184"/>
      <c r="I121" s="151"/>
      <c r="J121" s="723" t="s">
        <v>112</v>
      </c>
      <c r="K121" s="724"/>
      <c r="L121" s="1"/>
    </row>
    <row r="122" spans="1:12" ht="32.4" x14ac:dyDescent="0.3">
      <c r="A122" s="728"/>
      <c r="B122" s="151" t="s">
        <v>115</v>
      </c>
      <c r="C122" s="750"/>
      <c r="D122" s="740"/>
      <c r="E122" s="741"/>
      <c r="F122" s="741"/>
      <c r="G122" s="741"/>
      <c r="H122" s="184"/>
      <c r="I122" s="151"/>
      <c r="J122" s="153"/>
      <c r="K122" s="154"/>
      <c r="L122" s="1"/>
    </row>
    <row r="123" spans="1:12" ht="32.4" x14ac:dyDescent="0.3">
      <c r="A123" s="728"/>
      <c r="B123" s="151">
        <v>4</v>
      </c>
      <c r="C123" s="751"/>
      <c r="D123" s="740"/>
      <c r="E123" s="740"/>
      <c r="F123" s="753"/>
      <c r="G123" s="741"/>
      <c r="H123" s="184"/>
      <c r="I123" s="151"/>
      <c r="J123" s="157" t="str">
        <f xml:space="preserve"> IF(OR(E121="X",F121="X",G121="x",F123="x",G123="X",F125="X",G125="X",G127="X" ),"x","")</f>
        <v/>
      </c>
      <c r="K123" s="154" t="s">
        <v>114</v>
      </c>
      <c r="L123" s="1"/>
    </row>
    <row r="124" spans="1:12" ht="32.4" x14ac:dyDescent="0.3">
      <c r="A124" s="728"/>
      <c r="B124" s="151" t="s">
        <v>117</v>
      </c>
      <c r="C124" s="752"/>
      <c r="D124" s="740"/>
      <c r="E124" s="740"/>
      <c r="F124" s="753"/>
      <c r="G124" s="741"/>
      <c r="H124" s="184"/>
      <c r="I124" s="151"/>
      <c r="J124" s="158"/>
      <c r="K124" s="154"/>
      <c r="L124" s="1"/>
    </row>
    <row r="125" spans="1:12" ht="32.4" x14ac:dyDescent="0.3">
      <c r="A125" s="728"/>
      <c r="B125" s="151">
        <v>3</v>
      </c>
      <c r="C125" s="754"/>
      <c r="D125" s="738"/>
      <c r="E125" s="739"/>
      <c r="F125" s="753"/>
      <c r="G125" s="741"/>
      <c r="H125" s="184"/>
      <c r="I125" s="151"/>
      <c r="J125" s="159" t="str">
        <f xml:space="preserve"> IF(OR(C121="X",D121="X",D123="x",E123="x",E125="X",F127="X",F129="X",G129="X" ),"x","")</f>
        <v/>
      </c>
      <c r="K125" s="154" t="s">
        <v>116</v>
      </c>
      <c r="L125" s="1"/>
    </row>
    <row r="126" spans="1:12" ht="32.4" x14ac:dyDescent="0.3">
      <c r="A126" s="728"/>
      <c r="B126" s="151" t="s">
        <v>119</v>
      </c>
      <c r="C126" s="755"/>
      <c r="D126" s="738"/>
      <c r="E126" s="740"/>
      <c r="F126" s="753"/>
      <c r="G126" s="741"/>
      <c r="H126" s="184"/>
      <c r="I126" s="151"/>
      <c r="J126" s="160"/>
      <c r="K126" s="154"/>
      <c r="L126" s="1"/>
    </row>
    <row r="127" spans="1:12" ht="32.4" x14ac:dyDescent="0.3">
      <c r="A127" s="728"/>
      <c r="B127" s="151">
        <v>2</v>
      </c>
      <c r="C127" s="754"/>
      <c r="D127" s="736"/>
      <c r="E127" s="737"/>
      <c r="F127" s="739"/>
      <c r="G127" s="741"/>
      <c r="H127" s="184"/>
      <c r="I127" s="151"/>
      <c r="J127" s="161" t="str">
        <f xml:space="preserve"> IF(OR(C123="X",D125="X",E127="x",E129="x" ),"x","")</f>
        <v/>
      </c>
      <c r="K127" s="154" t="s">
        <v>118</v>
      </c>
      <c r="L127" s="1"/>
    </row>
    <row r="128" spans="1:12" ht="32.4" x14ac:dyDescent="0.3">
      <c r="A128" s="728"/>
      <c r="B128" s="151" t="s">
        <v>241</v>
      </c>
      <c r="C128" s="755"/>
      <c r="D128" s="736"/>
      <c r="E128" s="738"/>
      <c r="F128" s="740"/>
      <c r="G128" s="741"/>
      <c r="H128" s="184"/>
      <c r="I128" s="151"/>
      <c r="J128" s="160"/>
      <c r="K128" s="154"/>
      <c r="L128" s="1"/>
    </row>
    <row r="129" spans="1:12" ht="32.4" x14ac:dyDescent="0.3">
      <c r="A129" s="728"/>
      <c r="B129" s="151">
        <v>1</v>
      </c>
      <c r="C129" s="754"/>
      <c r="D129" s="757"/>
      <c r="E129" s="759"/>
      <c r="F129" s="761"/>
      <c r="G129" s="763"/>
      <c r="H129" s="184"/>
      <c r="I129" s="151"/>
      <c r="J129" s="162" t="str">
        <f xml:space="preserve"> IF(OR(C125="X",C127="X",D127="x",C129="x",D129="x" ),"x","")</f>
        <v/>
      </c>
      <c r="K129" s="154" t="s">
        <v>120</v>
      </c>
      <c r="L129" s="1"/>
    </row>
    <row r="130" spans="1:12" ht="32.4" x14ac:dyDescent="0.3">
      <c r="A130" s="728"/>
      <c r="B130" s="151" t="s">
        <v>121</v>
      </c>
      <c r="C130" s="756"/>
      <c r="D130" s="758"/>
      <c r="E130" s="760"/>
      <c r="F130" s="762"/>
      <c r="G130" s="764"/>
      <c r="H130" s="184"/>
      <c r="I130" s="151"/>
      <c r="J130" s="151"/>
      <c r="K130" s="152"/>
      <c r="L130" s="1"/>
    </row>
    <row r="131" spans="1:12" x14ac:dyDescent="0.3">
      <c r="A131" s="170"/>
      <c r="B131" s="151"/>
      <c r="C131" s="151">
        <v>1</v>
      </c>
      <c r="D131" s="151">
        <v>2</v>
      </c>
      <c r="E131" s="151">
        <v>3</v>
      </c>
      <c r="F131" s="151">
        <v>4</v>
      </c>
      <c r="G131" s="151">
        <v>5</v>
      </c>
      <c r="H131" s="151"/>
      <c r="I131" s="151"/>
      <c r="J131" s="151"/>
      <c r="K131" s="152"/>
      <c r="L131" s="1"/>
    </row>
    <row r="132" spans="1:12" x14ac:dyDescent="0.3">
      <c r="A132" s="170"/>
      <c r="B132" s="151"/>
      <c r="C132" s="151" t="s">
        <v>122</v>
      </c>
      <c r="D132" s="151" t="s">
        <v>123</v>
      </c>
      <c r="E132" s="151" t="s">
        <v>124</v>
      </c>
      <c r="F132" s="151" t="s">
        <v>125</v>
      </c>
      <c r="G132" s="151" t="s">
        <v>126</v>
      </c>
      <c r="H132" s="151"/>
      <c r="I132" s="151"/>
      <c r="J132" s="151"/>
      <c r="K132" s="152"/>
      <c r="L132" s="1"/>
    </row>
    <row r="133" spans="1:12" ht="15" customHeight="1" x14ac:dyDescent="0.3">
      <c r="A133" s="170"/>
      <c r="B133" s="151"/>
      <c r="C133" s="710" t="s">
        <v>127</v>
      </c>
      <c r="D133" s="710"/>
      <c r="E133" s="710"/>
      <c r="F133" s="710"/>
      <c r="G133" s="710"/>
      <c r="H133" s="151"/>
      <c r="I133" s="151"/>
      <c r="J133" s="151"/>
      <c r="K133" s="152"/>
      <c r="L133" s="1"/>
    </row>
    <row r="134" spans="1:12" ht="15" customHeight="1" x14ac:dyDescent="0.3">
      <c r="A134" s="170"/>
      <c r="B134" s="151"/>
      <c r="C134" s="710"/>
      <c r="D134" s="710"/>
      <c r="E134" s="710"/>
      <c r="F134" s="710"/>
      <c r="G134" s="710"/>
      <c r="H134" s="151"/>
      <c r="I134" s="151"/>
      <c r="J134" s="151"/>
      <c r="K134" s="152"/>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45" t="s">
        <v>111</v>
      </c>
      <c r="B137" s="943" t="str">
        <f>DESCRIPCION!A29</f>
        <v>g</v>
      </c>
      <c r="C137" s="939"/>
      <c r="D137" s="939"/>
      <c r="E137" s="939"/>
      <c r="F137" s="939"/>
      <c r="G137" s="939"/>
      <c r="H137" s="940"/>
      <c r="I137" s="937" t="s">
        <v>342</v>
      </c>
      <c r="J137" s="938"/>
      <c r="K137" s="138" t="str">
        <f>IF(J144="x","EXTREMA",IF(J146="x","ALTA",IF(J148="x","MODERADA",IF(J150="x","BAJA",""))))</f>
        <v/>
      </c>
      <c r="L137" s="1"/>
    </row>
    <row r="138" spans="1:12" ht="16.2" thickBot="1" x14ac:dyDescent="0.35">
      <c r="A138" s="946"/>
      <c r="B138" s="944"/>
      <c r="C138" s="941"/>
      <c r="D138" s="941"/>
      <c r="E138" s="941"/>
      <c r="F138" s="941"/>
      <c r="G138" s="941"/>
      <c r="H138" s="942"/>
      <c r="I138" s="932" t="s">
        <v>343</v>
      </c>
      <c r="J138" s="933"/>
      <c r="K138" s="186" t="str">
        <f>'VALORACION RIESGOS INHERENTES'!K131</f>
        <v/>
      </c>
      <c r="L138" s="1"/>
    </row>
    <row r="139" spans="1:12" ht="16.2" thickBot="1" x14ac:dyDescent="0.35">
      <c r="A139" s="947"/>
      <c r="B139" s="742" t="s">
        <v>293</v>
      </c>
      <c r="C139" s="743"/>
      <c r="D139" s="743"/>
      <c r="E139" s="743"/>
      <c r="F139" s="743"/>
      <c r="G139" s="743"/>
      <c r="H139" s="743"/>
      <c r="I139" s="743"/>
      <c r="J139" s="746"/>
      <c r="K139" s="185" t="e">
        <f>'EVALUACIÓN SOLIDEZ CONTROLES'!H35</f>
        <v>#DIV/0!</v>
      </c>
      <c r="L139" s="1"/>
    </row>
    <row r="140" spans="1:12" ht="18" customHeight="1" thickBot="1" x14ac:dyDescent="0.35">
      <c r="A140" s="188" t="s">
        <v>113</v>
      </c>
      <c r="B140" s="189"/>
      <c r="C140" s="189"/>
      <c r="D140" s="255"/>
      <c r="E140" s="934"/>
      <c r="F140" s="935"/>
      <c r="G140" s="936"/>
      <c r="H140" s="742" t="s">
        <v>345</v>
      </c>
      <c r="I140" s="746"/>
      <c r="J140" s="747"/>
      <c r="K140" s="748"/>
      <c r="L140" s="1"/>
    </row>
    <row r="141" spans="1:12" ht="42" customHeight="1" x14ac:dyDescent="0.3">
      <c r="A141" s="170"/>
      <c r="B141" s="151"/>
      <c r="C141" s="171"/>
      <c r="D141" s="151"/>
      <c r="E141" s="151"/>
      <c r="F141" s="151"/>
      <c r="G141" s="151"/>
      <c r="H141" s="151"/>
      <c r="I141" s="151"/>
      <c r="J141" s="166"/>
      <c r="K141" s="167"/>
      <c r="L141" s="1"/>
    </row>
    <row r="142" spans="1:12" ht="41.25" customHeight="1" x14ac:dyDescent="0.3">
      <c r="A142" s="728" t="s">
        <v>113</v>
      </c>
      <c r="B142" s="151">
        <v>5</v>
      </c>
      <c r="C142" s="729"/>
      <c r="D142" s="708"/>
      <c r="E142" s="709"/>
      <c r="F142" s="709"/>
      <c r="G142" s="709"/>
      <c r="H142" s="151"/>
      <c r="I142" s="151"/>
      <c r="J142" s="723" t="s">
        <v>112</v>
      </c>
      <c r="K142" s="724"/>
      <c r="L142" s="1"/>
    </row>
    <row r="143" spans="1:12" x14ac:dyDescent="0.3">
      <c r="A143" s="728"/>
      <c r="B143" s="151" t="s">
        <v>115</v>
      </c>
      <c r="C143" s="730"/>
      <c r="D143" s="708"/>
      <c r="E143" s="709"/>
      <c r="F143" s="709"/>
      <c r="G143" s="709"/>
      <c r="H143" s="151"/>
      <c r="I143" s="151"/>
      <c r="J143" s="153"/>
      <c r="K143" s="154"/>
      <c r="L143" s="1"/>
    </row>
    <row r="144" spans="1:12" ht="28.2" x14ac:dyDescent="0.3">
      <c r="A144" s="728"/>
      <c r="B144" s="151">
        <v>4</v>
      </c>
      <c r="C144" s="731"/>
      <c r="D144" s="708"/>
      <c r="E144" s="708"/>
      <c r="F144" s="721"/>
      <c r="G144" s="709"/>
      <c r="H144" s="151"/>
      <c r="I144" s="151"/>
      <c r="J144" s="157" t="str">
        <f xml:space="preserve"> IF(OR(E142="X",F142="X",G142="x",F144="x",G144="X",F146="X",G146="X",G148="X" ),"x","")</f>
        <v/>
      </c>
      <c r="K144" s="154" t="s">
        <v>114</v>
      </c>
      <c r="L144" s="1"/>
    </row>
    <row r="145" spans="1:12" ht="28.2" x14ac:dyDescent="0.3">
      <c r="A145" s="728"/>
      <c r="B145" s="151" t="s">
        <v>117</v>
      </c>
      <c r="C145" s="732"/>
      <c r="D145" s="708"/>
      <c r="E145" s="708"/>
      <c r="F145" s="721"/>
      <c r="G145" s="709"/>
      <c r="H145" s="151"/>
      <c r="I145" s="151"/>
      <c r="J145" s="158"/>
      <c r="K145" s="154"/>
      <c r="L145" s="1"/>
    </row>
    <row r="146" spans="1:12" ht="28.2" x14ac:dyDescent="0.3">
      <c r="A146" s="728"/>
      <c r="B146" s="151">
        <v>3</v>
      </c>
      <c r="C146" s="711"/>
      <c r="D146" s="706"/>
      <c r="E146" s="707"/>
      <c r="F146" s="721"/>
      <c r="G146" s="709"/>
      <c r="H146" s="151"/>
      <c r="I146" s="151"/>
      <c r="J146" s="159" t="str">
        <f xml:space="preserve"> IF(OR(C142="X",D142="X",D144="x",E144="x",E146="X",F148="X",F150="X",G150="X" ),"x","")</f>
        <v/>
      </c>
      <c r="K146" s="154" t="s">
        <v>116</v>
      </c>
      <c r="L146" s="1"/>
    </row>
    <row r="147" spans="1:12" ht="28.2" x14ac:dyDescent="0.3">
      <c r="A147" s="728"/>
      <c r="B147" s="151" t="s">
        <v>119</v>
      </c>
      <c r="C147" s="722"/>
      <c r="D147" s="706"/>
      <c r="E147" s="708"/>
      <c r="F147" s="721"/>
      <c r="G147" s="709"/>
      <c r="H147" s="151"/>
      <c r="I147" s="151"/>
      <c r="J147" s="160"/>
      <c r="K147" s="154"/>
      <c r="L147" s="1"/>
    </row>
    <row r="148" spans="1:12" ht="28.2" x14ac:dyDescent="0.3">
      <c r="A148" s="728"/>
      <c r="B148" s="151">
        <v>2</v>
      </c>
      <c r="C148" s="711"/>
      <c r="D148" s="704"/>
      <c r="E148" s="705"/>
      <c r="F148" s="707"/>
      <c r="G148" s="709"/>
      <c r="H148" s="151"/>
      <c r="I148" s="151"/>
      <c r="J148" s="161" t="str">
        <f xml:space="preserve"> IF(OR(C144="X",D146="X",E148="x",E150="x" ),"x","")</f>
        <v/>
      </c>
      <c r="K148" s="154" t="s">
        <v>118</v>
      </c>
      <c r="L148" s="1"/>
    </row>
    <row r="149" spans="1:12" ht="28.2" x14ac:dyDescent="0.3">
      <c r="A149" s="728"/>
      <c r="B149" s="151" t="s">
        <v>241</v>
      </c>
      <c r="C149" s="722"/>
      <c r="D149" s="704"/>
      <c r="E149" s="706"/>
      <c r="F149" s="708"/>
      <c r="G149" s="709"/>
      <c r="H149" s="151"/>
      <c r="I149" s="151"/>
      <c r="J149" s="160"/>
      <c r="K149" s="154"/>
      <c r="L149" s="1"/>
    </row>
    <row r="150" spans="1:12" ht="28.2" x14ac:dyDescent="0.3">
      <c r="A150" s="728"/>
      <c r="B150" s="151">
        <v>1</v>
      </c>
      <c r="C150" s="711"/>
      <c r="D150" s="713"/>
      <c r="E150" s="715"/>
      <c r="F150" s="717"/>
      <c r="G150" s="719"/>
      <c r="H150" s="151"/>
      <c r="I150" s="151"/>
      <c r="J150" s="162" t="str">
        <f xml:space="preserve"> IF(OR(C146="X",C148="X",C150="x",D148="x",D150="x" ),"x","")</f>
        <v/>
      </c>
      <c r="K150" s="154" t="s">
        <v>120</v>
      </c>
      <c r="L150" s="1"/>
    </row>
    <row r="151" spans="1:12" x14ac:dyDescent="0.3">
      <c r="A151" s="728"/>
      <c r="B151" s="151" t="s">
        <v>121</v>
      </c>
      <c r="C151" s="712"/>
      <c r="D151" s="714"/>
      <c r="E151" s="716"/>
      <c r="F151" s="718"/>
      <c r="G151" s="720"/>
      <c r="H151" s="151"/>
      <c r="I151" s="151"/>
      <c r="J151" s="151"/>
      <c r="K151" s="152"/>
      <c r="L151" s="1"/>
    </row>
    <row r="152" spans="1:12" x14ac:dyDescent="0.3">
      <c r="A152" s="170"/>
      <c r="B152" s="151"/>
      <c r="C152" s="151">
        <v>1</v>
      </c>
      <c r="D152" s="151">
        <v>2</v>
      </c>
      <c r="E152" s="151">
        <v>3</v>
      </c>
      <c r="F152" s="151">
        <v>4</v>
      </c>
      <c r="G152" s="151">
        <v>5</v>
      </c>
      <c r="H152" s="151"/>
      <c r="I152" s="151"/>
      <c r="J152" s="151"/>
      <c r="K152" s="152"/>
      <c r="L152" s="1"/>
    </row>
    <row r="153" spans="1:12" x14ac:dyDescent="0.3">
      <c r="A153" s="170"/>
      <c r="B153" s="151"/>
      <c r="C153" s="151" t="s">
        <v>122</v>
      </c>
      <c r="D153" s="151" t="s">
        <v>123</v>
      </c>
      <c r="E153" s="151" t="s">
        <v>124</v>
      </c>
      <c r="F153" s="151" t="s">
        <v>125</v>
      </c>
      <c r="G153" s="151" t="s">
        <v>126</v>
      </c>
      <c r="H153" s="151"/>
      <c r="I153" s="151"/>
      <c r="J153" s="151"/>
      <c r="K153" s="152"/>
      <c r="L153" s="1"/>
    </row>
    <row r="154" spans="1:12" ht="15" customHeight="1" x14ac:dyDescent="0.3">
      <c r="A154" s="170"/>
      <c r="B154" s="151"/>
      <c r="C154" s="710" t="s">
        <v>127</v>
      </c>
      <c r="D154" s="710"/>
      <c r="E154" s="710"/>
      <c r="F154" s="710"/>
      <c r="G154" s="710"/>
      <c r="H154" s="151"/>
      <c r="I154" s="151"/>
      <c r="J154" s="151"/>
      <c r="K154" s="152"/>
      <c r="L154" s="1"/>
    </row>
    <row r="155" spans="1:12" ht="15" customHeight="1" x14ac:dyDescent="0.3">
      <c r="A155" s="170"/>
      <c r="B155" s="151"/>
      <c r="C155" s="710"/>
      <c r="D155" s="710"/>
      <c r="E155" s="710"/>
      <c r="F155" s="710"/>
      <c r="G155" s="710"/>
      <c r="H155" s="151"/>
      <c r="I155" s="151"/>
      <c r="J155" s="151"/>
      <c r="K155" s="152"/>
      <c r="L155" s="1"/>
    </row>
    <row r="156" spans="1:12" ht="15" thickBot="1" x14ac:dyDescent="0.35">
      <c r="A156" s="172"/>
      <c r="B156" s="173"/>
      <c r="C156" s="173"/>
      <c r="D156" s="173"/>
      <c r="E156" s="173"/>
      <c r="F156" s="173"/>
      <c r="G156" s="173"/>
      <c r="H156" s="173"/>
      <c r="I156" s="173"/>
      <c r="J156" s="173"/>
      <c r="K156" s="174"/>
      <c r="L156" s="1"/>
    </row>
    <row r="157" spans="1:12" ht="15" thickBot="1" x14ac:dyDescent="0.35">
      <c r="A157" s="1"/>
      <c r="B157" s="1"/>
      <c r="C157" s="1"/>
      <c r="D157" s="1"/>
      <c r="E157" s="1"/>
      <c r="F157" s="1"/>
      <c r="G157" s="1"/>
      <c r="H157" s="1"/>
      <c r="I157" s="1"/>
      <c r="J157" s="1"/>
      <c r="K157" s="1"/>
      <c r="L157" s="1"/>
    </row>
    <row r="158" spans="1:12" ht="16.5" customHeight="1" thickBot="1" x14ac:dyDescent="0.35">
      <c r="A158" s="945" t="s">
        <v>111</v>
      </c>
      <c r="B158" s="939" t="str">
        <f>DESCRIPCION!A32</f>
        <v>h</v>
      </c>
      <c r="C158" s="939"/>
      <c r="D158" s="939"/>
      <c r="E158" s="939"/>
      <c r="F158" s="939"/>
      <c r="G158" s="939"/>
      <c r="H158" s="940"/>
      <c r="I158" s="937" t="s">
        <v>342</v>
      </c>
      <c r="J158" s="938"/>
      <c r="K158" s="138" t="str">
        <f>IF(J165="x","EXTREMA",IF(J167="x","ALTA",IF(J169="x","MODERADA",IF(J171="x","BAJA",""))))</f>
        <v/>
      </c>
      <c r="L158" s="1"/>
    </row>
    <row r="159" spans="1:12" ht="16.2" thickBot="1" x14ac:dyDescent="0.35">
      <c r="A159" s="946"/>
      <c r="B159" s="941"/>
      <c r="C159" s="941"/>
      <c r="D159" s="941"/>
      <c r="E159" s="941"/>
      <c r="F159" s="941"/>
      <c r="G159" s="941"/>
      <c r="H159" s="942"/>
      <c r="I159" s="932" t="s">
        <v>343</v>
      </c>
      <c r="J159" s="933"/>
      <c r="K159" s="185" t="str">
        <f>'VALORACION RIESGOS INHERENTES'!K151</f>
        <v/>
      </c>
      <c r="L159" s="1"/>
    </row>
    <row r="160" spans="1:12" ht="15.75" customHeight="1" thickBot="1" x14ac:dyDescent="0.35">
      <c r="A160" s="947"/>
      <c r="B160" s="742" t="s">
        <v>293</v>
      </c>
      <c r="C160" s="743"/>
      <c r="D160" s="743"/>
      <c r="E160" s="743"/>
      <c r="F160" s="743"/>
      <c r="G160" s="743"/>
      <c r="H160" s="743"/>
      <c r="I160" s="743"/>
      <c r="J160" s="746"/>
      <c r="K160" s="185" t="e">
        <f>'EVALUACIÓN SOLIDEZ CONTROLES'!H39</f>
        <v>#DIV/0!</v>
      </c>
      <c r="L160" s="1"/>
    </row>
    <row r="161" spans="1:12" ht="15.75" customHeight="1" thickBot="1" x14ac:dyDescent="0.35">
      <c r="A161" s="188" t="s">
        <v>113</v>
      </c>
      <c r="B161" s="189"/>
      <c r="C161" s="189"/>
      <c r="D161" s="255"/>
      <c r="E161" s="934"/>
      <c r="F161" s="935"/>
      <c r="G161" s="936"/>
      <c r="H161" s="742" t="s">
        <v>345</v>
      </c>
      <c r="I161" s="746"/>
      <c r="J161" s="747"/>
      <c r="K161" s="748"/>
      <c r="L161" s="1"/>
    </row>
    <row r="162" spans="1:12" ht="44.25" customHeight="1" x14ac:dyDescent="0.3">
      <c r="A162" s="170"/>
      <c r="B162" s="151"/>
      <c r="C162" s="171"/>
      <c r="D162" s="151"/>
      <c r="E162" s="151"/>
      <c r="F162" s="151"/>
      <c r="G162" s="151"/>
      <c r="H162" s="151"/>
      <c r="I162" s="151"/>
      <c r="J162" s="166"/>
      <c r="K162" s="167"/>
      <c r="L162" s="1"/>
    </row>
    <row r="163" spans="1:12" ht="54" customHeight="1" x14ac:dyDescent="0.3">
      <c r="A163" s="728" t="s">
        <v>113</v>
      </c>
      <c r="B163" s="151">
        <v>5</v>
      </c>
      <c r="C163" s="729"/>
      <c r="D163" s="708"/>
      <c r="E163" s="709"/>
      <c r="F163" s="709"/>
      <c r="G163" s="709"/>
      <c r="H163" s="151"/>
      <c r="I163" s="151"/>
      <c r="J163" s="723" t="s">
        <v>112</v>
      </c>
      <c r="K163" s="724"/>
      <c r="L163" s="1"/>
    </row>
    <row r="164" spans="1:12" x14ac:dyDescent="0.3">
      <c r="A164" s="728"/>
      <c r="B164" s="151" t="s">
        <v>115</v>
      </c>
      <c r="C164" s="730"/>
      <c r="D164" s="708"/>
      <c r="E164" s="709"/>
      <c r="F164" s="709"/>
      <c r="G164" s="709"/>
      <c r="H164" s="151"/>
      <c r="I164" s="151"/>
      <c r="J164" s="153"/>
      <c r="K164" s="154"/>
      <c r="L164" s="1"/>
    </row>
    <row r="165" spans="1:12" ht="28.2" x14ac:dyDescent="0.3">
      <c r="A165" s="728"/>
      <c r="B165" s="151">
        <v>4</v>
      </c>
      <c r="C165" s="731"/>
      <c r="D165" s="708"/>
      <c r="E165" s="708"/>
      <c r="F165" s="721"/>
      <c r="G165" s="709"/>
      <c r="H165" s="151"/>
      <c r="I165" s="151"/>
      <c r="J165" s="157" t="str">
        <f xml:space="preserve"> IF(OR(E163="X",F163="X",G163="x",F165="x",G165="X",F167="X",G167="X",G169="X" ),"x","")</f>
        <v/>
      </c>
      <c r="K165" s="154" t="s">
        <v>114</v>
      </c>
      <c r="L165" s="1"/>
    </row>
    <row r="166" spans="1:12" ht="28.2" x14ac:dyDescent="0.3">
      <c r="A166" s="728"/>
      <c r="B166" s="151" t="s">
        <v>117</v>
      </c>
      <c r="C166" s="732"/>
      <c r="D166" s="708"/>
      <c r="E166" s="708"/>
      <c r="F166" s="721"/>
      <c r="G166" s="709"/>
      <c r="H166" s="151"/>
      <c r="I166" s="151"/>
      <c r="J166" s="158"/>
      <c r="K166" s="154"/>
      <c r="L166" s="1"/>
    </row>
    <row r="167" spans="1:12" ht="28.2" x14ac:dyDescent="0.3">
      <c r="A167" s="728"/>
      <c r="B167" s="151">
        <v>3</v>
      </c>
      <c r="C167" s="711"/>
      <c r="D167" s="706"/>
      <c r="E167" s="707"/>
      <c r="F167" s="721"/>
      <c r="G167" s="709"/>
      <c r="H167" s="151"/>
      <c r="I167" s="151"/>
      <c r="J167" s="159" t="str">
        <f xml:space="preserve"> IF(OR(C163="X",D163="X",D165="x",E165="x",E167="X",F169="X",F171="X",G171="X" ),"x","")</f>
        <v/>
      </c>
      <c r="K167" s="154" t="s">
        <v>116</v>
      </c>
      <c r="L167" s="1"/>
    </row>
    <row r="168" spans="1:12" ht="28.2" x14ac:dyDescent="0.3">
      <c r="A168" s="728"/>
      <c r="B168" s="151" t="s">
        <v>119</v>
      </c>
      <c r="C168" s="722"/>
      <c r="D168" s="706"/>
      <c r="E168" s="708"/>
      <c r="F168" s="721"/>
      <c r="G168" s="709"/>
      <c r="H168" s="151"/>
      <c r="I168" s="151"/>
      <c r="J168" s="160"/>
      <c r="K168" s="154"/>
      <c r="L168" s="1"/>
    </row>
    <row r="169" spans="1:12" ht="28.2" x14ac:dyDescent="0.3">
      <c r="A169" s="728"/>
      <c r="B169" s="151">
        <v>2</v>
      </c>
      <c r="C169" s="711"/>
      <c r="D169" s="704"/>
      <c r="E169" s="705"/>
      <c r="F169" s="707"/>
      <c r="G169" s="709"/>
      <c r="H169" s="151"/>
      <c r="I169" s="151"/>
      <c r="J169" s="161" t="str">
        <f xml:space="preserve"> IF(OR(C165="X",D167="X",E169="x",E171="x" ),"x","")</f>
        <v/>
      </c>
      <c r="K169" s="154" t="s">
        <v>118</v>
      </c>
      <c r="L169" s="1"/>
    </row>
    <row r="170" spans="1:12" ht="28.2" x14ac:dyDescent="0.3">
      <c r="A170" s="728"/>
      <c r="B170" s="151" t="s">
        <v>241</v>
      </c>
      <c r="C170" s="722"/>
      <c r="D170" s="704"/>
      <c r="E170" s="706"/>
      <c r="F170" s="708"/>
      <c r="G170" s="709"/>
      <c r="H170" s="151"/>
      <c r="I170" s="151"/>
      <c r="J170" s="160"/>
      <c r="K170" s="154"/>
      <c r="L170" s="1"/>
    </row>
    <row r="171" spans="1:12" ht="28.2" x14ac:dyDescent="0.3">
      <c r="A171" s="728"/>
      <c r="B171" s="151">
        <v>1</v>
      </c>
      <c r="C171" s="711"/>
      <c r="D171" s="713"/>
      <c r="E171" s="715"/>
      <c r="F171" s="717"/>
      <c r="G171" s="719"/>
      <c r="H171" s="151"/>
      <c r="I171" s="151"/>
      <c r="J171" s="162" t="str">
        <f xml:space="preserve"> IF(OR(C167="X",C169="X",C171="x",D169="x",D171="x" ),"x","")</f>
        <v/>
      </c>
      <c r="K171" s="154" t="s">
        <v>120</v>
      </c>
      <c r="L171" s="1"/>
    </row>
    <row r="172" spans="1:12" x14ac:dyDescent="0.3">
      <c r="A172" s="728"/>
      <c r="B172" s="151" t="s">
        <v>121</v>
      </c>
      <c r="C172" s="712"/>
      <c r="D172" s="714"/>
      <c r="E172" s="716"/>
      <c r="F172" s="718"/>
      <c r="G172" s="720"/>
      <c r="H172" s="151"/>
      <c r="I172" s="151"/>
      <c r="J172" s="151"/>
      <c r="K172" s="152"/>
      <c r="L172" s="1"/>
    </row>
    <row r="173" spans="1:12" x14ac:dyDescent="0.3">
      <c r="A173" s="170"/>
      <c r="B173" s="151"/>
      <c r="C173" s="151">
        <v>1</v>
      </c>
      <c r="D173" s="151">
        <v>2</v>
      </c>
      <c r="E173" s="151">
        <v>3</v>
      </c>
      <c r="F173" s="151">
        <v>4</v>
      </c>
      <c r="G173" s="151">
        <v>5</v>
      </c>
      <c r="H173" s="151"/>
      <c r="I173" s="151"/>
      <c r="J173" s="151"/>
      <c r="K173" s="152"/>
      <c r="L173" s="1"/>
    </row>
    <row r="174" spans="1:12" x14ac:dyDescent="0.3">
      <c r="A174" s="170"/>
      <c r="B174" s="151"/>
      <c r="C174" s="151" t="s">
        <v>122</v>
      </c>
      <c r="D174" s="151" t="s">
        <v>123</v>
      </c>
      <c r="E174" s="151" t="s">
        <v>124</v>
      </c>
      <c r="F174" s="151" t="s">
        <v>125</v>
      </c>
      <c r="G174" s="151" t="s">
        <v>126</v>
      </c>
      <c r="H174" s="151"/>
      <c r="I174" s="151"/>
      <c r="J174" s="151"/>
      <c r="K174" s="152"/>
      <c r="L174" s="1"/>
    </row>
    <row r="175" spans="1:12" ht="15" customHeight="1" x14ac:dyDescent="0.3">
      <c r="A175" s="170"/>
      <c r="B175" s="151"/>
      <c r="C175" s="710" t="s">
        <v>127</v>
      </c>
      <c r="D175" s="710"/>
      <c r="E175" s="710"/>
      <c r="F175" s="710"/>
      <c r="G175" s="710"/>
      <c r="H175" s="151"/>
      <c r="I175" s="151"/>
      <c r="J175" s="151"/>
      <c r="K175" s="152"/>
      <c r="L175" s="1"/>
    </row>
    <row r="176" spans="1:12" ht="15" customHeight="1" x14ac:dyDescent="0.3">
      <c r="A176" s="170"/>
      <c r="B176" s="151"/>
      <c r="C176" s="710"/>
      <c r="D176" s="710"/>
      <c r="E176" s="710"/>
      <c r="F176" s="710"/>
      <c r="G176" s="710"/>
      <c r="H176" s="151"/>
      <c r="I176" s="151"/>
      <c r="J176" s="151"/>
      <c r="K176" s="152"/>
      <c r="L176" s="1"/>
    </row>
    <row r="177" spans="1:12" ht="15" thickBot="1" x14ac:dyDescent="0.35">
      <c r="A177" s="172"/>
      <c r="B177" s="173"/>
      <c r="C177" s="173"/>
      <c r="D177" s="173"/>
      <c r="E177" s="173"/>
      <c r="F177" s="173"/>
      <c r="G177" s="173"/>
      <c r="H177" s="173"/>
      <c r="I177" s="173"/>
      <c r="J177" s="173"/>
      <c r="K177" s="174"/>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45" t="s">
        <v>111</v>
      </c>
      <c r="B180" s="939" t="str">
        <f>DESCRIPCION!A35</f>
        <v>i</v>
      </c>
      <c r="C180" s="939"/>
      <c r="D180" s="939"/>
      <c r="E180" s="939"/>
      <c r="F180" s="939"/>
      <c r="G180" s="939"/>
      <c r="H180" s="940"/>
      <c r="I180" s="937" t="s">
        <v>342</v>
      </c>
      <c r="J180" s="938"/>
      <c r="K180" s="138" t="str">
        <f>IF(J187="x","EXTREMA",IF(J189="x","ALTA",IF(J191="x","MODERADA",IF(J193="x","BAJA",""))))</f>
        <v/>
      </c>
      <c r="L180" s="1"/>
    </row>
    <row r="181" spans="1:12" ht="16.2" thickBot="1" x14ac:dyDescent="0.35">
      <c r="A181" s="946"/>
      <c r="B181" s="941"/>
      <c r="C181" s="941"/>
      <c r="D181" s="941"/>
      <c r="E181" s="941"/>
      <c r="F181" s="941"/>
      <c r="G181" s="941"/>
      <c r="H181" s="942"/>
      <c r="I181" s="932" t="s">
        <v>343</v>
      </c>
      <c r="J181" s="933"/>
      <c r="K181" s="186" t="str">
        <f>'VALORACION RIESGOS INHERENTES'!K172</f>
        <v/>
      </c>
      <c r="L181" s="1"/>
    </row>
    <row r="182" spans="1:12" ht="16.2" thickBot="1" x14ac:dyDescent="0.35">
      <c r="A182" s="947"/>
      <c r="B182" s="742" t="s">
        <v>293</v>
      </c>
      <c r="C182" s="743"/>
      <c r="D182" s="743"/>
      <c r="E182" s="743"/>
      <c r="F182" s="743"/>
      <c r="G182" s="743"/>
      <c r="H182" s="743"/>
      <c r="I182" s="743"/>
      <c r="J182" s="746"/>
      <c r="K182" s="185" t="e">
        <f>'EVALUACIÓN SOLIDEZ CONTROLES'!H43</f>
        <v>#DIV/0!</v>
      </c>
      <c r="L182" s="1"/>
    </row>
    <row r="183" spans="1:12" ht="16.2" thickBot="1" x14ac:dyDescent="0.35">
      <c r="A183" s="188" t="s">
        <v>113</v>
      </c>
      <c r="B183" s="189"/>
      <c r="C183" s="189"/>
      <c r="D183" s="255"/>
      <c r="E183" s="934"/>
      <c r="F183" s="935"/>
      <c r="G183" s="936"/>
      <c r="H183" s="742" t="s">
        <v>345</v>
      </c>
      <c r="I183" s="746"/>
      <c r="J183" s="747"/>
      <c r="K183" s="748"/>
      <c r="L183" s="1"/>
    </row>
    <row r="184" spans="1:12" ht="37.5" customHeight="1" x14ac:dyDescent="0.3">
      <c r="A184" s="170"/>
      <c r="B184" s="151"/>
      <c r="C184" s="171"/>
      <c r="D184" s="151"/>
      <c r="E184" s="151"/>
      <c r="F184" s="151"/>
      <c r="G184" s="151"/>
      <c r="H184" s="151"/>
      <c r="I184" s="151"/>
      <c r="J184" s="166"/>
      <c r="K184" s="167"/>
      <c r="L184" s="1"/>
    </row>
    <row r="185" spans="1:12" ht="40.5" customHeight="1" x14ac:dyDescent="0.3">
      <c r="A185" s="728" t="s">
        <v>113</v>
      </c>
      <c r="B185" s="151">
        <v>5</v>
      </c>
      <c r="C185" s="729"/>
      <c r="D185" s="708"/>
      <c r="E185" s="709"/>
      <c r="F185" s="709"/>
      <c r="G185" s="709"/>
      <c r="H185" s="151"/>
      <c r="I185" s="151"/>
      <c r="J185" s="723" t="s">
        <v>112</v>
      </c>
      <c r="K185" s="724"/>
      <c r="L185" s="1"/>
    </row>
    <row r="186" spans="1:12" x14ac:dyDescent="0.3">
      <c r="A186" s="728"/>
      <c r="B186" s="151" t="s">
        <v>115</v>
      </c>
      <c r="C186" s="730"/>
      <c r="D186" s="708"/>
      <c r="E186" s="709"/>
      <c r="F186" s="709"/>
      <c r="G186" s="709"/>
      <c r="H186" s="151"/>
      <c r="I186" s="151"/>
      <c r="J186" s="153"/>
      <c r="K186" s="154"/>
      <c r="L186" s="1"/>
    </row>
    <row r="187" spans="1:12" ht="28.2" x14ac:dyDescent="0.3">
      <c r="A187" s="728"/>
      <c r="B187" s="151">
        <v>4</v>
      </c>
      <c r="C187" s="731"/>
      <c r="D187" s="708"/>
      <c r="E187" s="708"/>
      <c r="F187" s="721"/>
      <c r="G187" s="709"/>
      <c r="H187" s="151"/>
      <c r="I187" s="151"/>
      <c r="J187" s="157" t="str">
        <f xml:space="preserve"> IF(OR(E185="X",F185="X",G185="x",F187="x",G187="X",F189="X",G189="X",G191="X" ),"x","")</f>
        <v/>
      </c>
      <c r="K187" s="154" t="s">
        <v>114</v>
      </c>
      <c r="L187" s="1"/>
    </row>
    <row r="188" spans="1:12" ht="28.2" x14ac:dyDescent="0.3">
      <c r="A188" s="728"/>
      <c r="B188" s="151" t="s">
        <v>117</v>
      </c>
      <c r="C188" s="732"/>
      <c r="D188" s="708"/>
      <c r="E188" s="708"/>
      <c r="F188" s="721"/>
      <c r="G188" s="709"/>
      <c r="H188" s="151"/>
      <c r="I188" s="151"/>
      <c r="J188" s="158"/>
      <c r="K188" s="154"/>
      <c r="L188" s="1"/>
    </row>
    <row r="189" spans="1:12" ht="28.2" x14ac:dyDescent="0.3">
      <c r="A189" s="728"/>
      <c r="B189" s="151">
        <v>3</v>
      </c>
      <c r="C189" s="711"/>
      <c r="D189" s="706"/>
      <c r="E189" s="707"/>
      <c r="F189" s="721"/>
      <c r="G189" s="709"/>
      <c r="H189" s="151"/>
      <c r="I189" s="151"/>
      <c r="J189" s="159" t="str">
        <f xml:space="preserve"> IF(OR(C185="X",D185="X",D187="x",E187="x",E189="X",F191="X",F193="X",G193="X" ),"x","")</f>
        <v/>
      </c>
      <c r="K189" s="154" t="s">
        <v>116</v>
      </c>
      <c r="L189" s="1"/>
    </row>
    <row r="190" spans="1:12" ht="28.2" x14ac:dyDescent="0.3">
      <c r="A190" s="728"/>
      <c r="B190" s="151" t="s">
        <v>119</v>
      </c>
      <c r="C190" s="722"/>
      <c r="D190" s="706"/>
      <c r="E190" s="708"/>
      <c r="F190" s="721"/>
      <c r="G190" s="709"/>
      <c r="H190" s="151"/>
      <c r="I190" s="151"/>
      <c r="J190" s="160"/>
      <c r="K190" s="154"/>
      <c r="L190" s="1"/>
    </row>
    <row r="191" spans="1:12" ht="28.2" x14ac:dyDescent="0.3">
      <c r="A191" s="728"/>
      <c r="B191" s="151">
        <v>2</v>
      </c>
      <c r="C191" s="711"/>
      <c r="D191" s="704"/>
      <c r="E191" s="705"/>
      <c r="F191" s="707"/>
      <c r="G191" s="709"/>
      <c r="H191" s="151"/>
      <c r="I191" s="151"/>
      <c r="J191" s="161" t="str">
        <f xml:space="preserve"> IF(OR(E191="X",D189="X",C187="x",E193="x" ),"x","")</f>
        <v/>
      </c>
      <c r="K191" s="154" t="s">
        <v>118</v>
      </c>
      <c r="L191" s="1"/>
    </row>
    <row r="192" spans="1:12" ht="28.2" x14ac:dyDescent="0.3">
      <c r="A192" s="728"/>
      <c r="B192" s="151" t="s">
        <v>241</v>
      </c>
      <c r="C192" s="722"/>
      <c r="D192" s="704"/>
      <c r="E192" s="706"/>
      <c r="F192" s="708"/>
      <c r="G192" s="709"/>
      <c r="H192" s="151"/>
      <c r="I192" s="151"/>
      <c r="J192" s="160"/>
      <c r="K192" s="154"/>
      <c r="L192" s="1"/>
    </row>
    <row r="193" spans="1:12" ht="28.2" x14ac:dyDescent="0.3">
      <c r="A193" s="728"/>
      <c r="B193" s="151">
        <v>1</v>
      </c>
      <c r="C193" s="711"/>
      <c r="D193" s="713"/>
      <c r="E193" s="715"/>
      <c r="F193" s="717"/>
      <c r="G193" s="719"/>
      <c r="H193" s="151"/>
      <c r="I193" s="151"/>
      <c r="J193" s="162" t="str">
        <f xml:space="preserve"> IF(OR(C189="X",C191="X",D191="x",D193="x",C193="x" ),"x","")</f>
        <v/>
      </c>
      <c r="K193" s="154" t="s">
        <v>120</v>
      </c>
      <c r="L193" s="1"/>
    </row>
    <row r="194" spans="1:12" x14ac:dyDescent="0.3">
      <c r="A194" s="728"/>
      <c r="B194" s="151" t="s">
        <v>121</v>
      </c>
      <c r="C194" s="712"/>
      <c r="D194" s="714"/>
      <c r="E194" s="716"/>
      <c r="F194" s="718"/>
      <c r="G194" s="720"/>
      <c r="H194" s="151"/>
      <c r="I194" s="151"/>
      <c r="J194" s="151"/>
      <c r="K194" s="152"/>
      <c r="L194" s="1"/>
    </row>
    <row r="195" spans="1:12" x14ac:dyDescent="0.3">
      <c r="A195" s="170"/>
      <c r="B195" s="151"/>
      <c r="C195" s="151">
        <v>1</v>
      </c>
      <c r="D195" s="151">
        <v>2</v>
      </c>
      <c r="E195" s="151">
        <v>3</v>
      </c>
      <c r="F195" s="151">
        <v>4</v>
      </c>
      <c r="G195" s="151">
        <v>5</v>
      </c>
      <c r="H195" s="151"/>
      <c r="I195" s="151"/>
      <c r="J195" s="151"/>
      <c r="K195" s="152"/>
      <c r="L195" s="1"/>
    </row>
    <row r="196" spans="1:12" ht="15" customHeight="1" x14ac:dyDescent="0.3">
      <c r="A196" s="170"/>
      <c r="B196" s="151"/>
      <c r="C196" s="151" t="s">
        <v>122</v>
      </c>
      <c r="D196" s="151" t="s">
        <v>123</v>
      </c>
      <c r="E196" s="151" t="s">
        <v>124</v>
      </c>
      <c r="F196" s="151" t="s">
        <v>125</v>
      </c>
      <c r="G196" s="151" t="s">
        <v>126</v>
      </c>
      <c r="H196" s="151"/>
      <c r="I196" s="151"/>
      <c r="J196" s="151"/>
      <c r="K196" s="152"/>
      <c r="L196" s="1"/>
    </row>
    <row r="197" spans="1:12" ht="15" customHeight="1" x14ac:dyDescent="0.3">
      <c r="A197" s="170"/>
      <c r="B197" s="151"/>
      <c r="C197" s="710" t="s">
        <v>127</v>
      </c>
      <c r="D197" s="710"/>
      <c r="E197" s="710"/>
      <c r="F197" s="710"/>
      <c r="G197" s="710"/>
      <c r="H197" s="151"/>
      <c r="I197" s="151"/>
      <c r="J197" s="151"/>
      <c r="K197" s="152"/>
      <c r="L197" s="1"/>
    </row>
    <row r="198" spans="1:12" x14ac:dyDescent="0.3">
      <c r="A198" s="170"/>
      <c r="B198" s="151"/>
      <c r="C198" s="710"/>
      <c r="D198" s="710"/>
      <c r="E198" s="710"/>
      <c r="F198" s="710"/>
      <c r="G198" s="710"/>
      <c r="H198" s="151"/>
      <c r="I198" s="151"/>
      <c r="J198" s="151"/>
      <c r="K198" s="152"/>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45" t="s">
        <v>111</v>
      </c>
      <c r="B201" s="939" t="str">
        <f>DESCRIPCION!A38</f>
        <v>j</v>
      </c>
      <c r="C201" s="939"/>
      <c r="D201" s="939"/>
      <c r="E201" s="939"/>
      <c r="F201" s="939"/>
      <c r="G201" s="939"/>
      <c r="H201" s="940"/>
      <c r="I201" s="937" t="s">
        <v>342</v>
      </c>
      <c r="J201" s="938"/>
      <c r="K201" s="138" t="str">
        <f>IF(J208="x","EXTREMA",IF(J210="x","ALTA",IF(J212="x","MODERADA",IF(J214="x","BAJA",""))))</f>
        <v/>
      </c>
      <c r="L201" s="1"/>
    </row>
    <row r="202" spans="1:12" ht="16.2" thickBot="1" x14ac:dyDescent="0.35">
      <c r="A202" s="946"/>
      <c r="B202" s="941"/>
      <c r="C202" s="941"/>
      <c r="D202" s="941"/>
      <c r="E202" s="941"/>
      <c r="F202" s="941"/>
      <c r="G202" s="941"/>
      <c r="H202" s="942"/>
      <c r="I202" s="932" t="s">
        <v>343</v>
      </c>
      <c r="J202" s="933"/>
      <c r="K202" s="185" t="str">
        <f>'VALORACION RIESGOS INHERENTES'!K192</f>
        <v/>
      </c>
      <c r="L202" s="1"/>
    </row>
    <row r="203" spans="1:12" ht="16.2" thickBot="1" x14ac:dyDescent="0.35">
      <c r="A203" s="947"/>
      <c r="B203" s="188" t="s">
        <v>293</v>
      </c>
      <c r="C203" s="189"/>
      <c r="D203" s="189"/>
      <c r="E203" s="189"/>
      <c r="F203" s="189"/>
      <c r="G203" s="189"/>
      <c r="H203" s="189"/>
      <c r="I203" s="189"/>
      <c r="J203" s="190"/>
      <c r="K203" s="185" t="e">
        <f>'EVALUACIÓN SOLIDEZ CONTROLES'!H47</f>
        <v>#DIV/0!</v>
      </c>
      <c r="L203" s="1"/>
    </row>
    <row r="204" spans="1:12" ht="16.2" thickBot="1" x14ac:dyDescent="0.35">
      <c r="A204" s="188" t="s">
        <v>113</v>
      </c>
      <c r="B204" s="189"/>
      <c r="C204" s="189"/>
      <c r="D204" s="255"/>
      <c r="E204" s="934"/>
      <c r="F204" s="935"/>
      <c r="G204" s="936"/>
      <c r="H204" s="742" t="s">
        <v>345</v>
      </c>
      <c r="I204" s="746"/>
      <c r="J204" s="747"/>
      <c r="K204" s="748"/>
      <c r="L204" s="1"/>
    </row>
    <row r="205" spans="1:12" ht="38.25" customHeight="1" x14ac:dyDescent="0.3">
      <c r="A205" s="170"/>
      <c r="B205" s="151"/>
      <c r="C205" s="171"/>
      <c r="D205" s="151"/>
      <c r="E205" s="151"/>
      <c r="F205" s="151"/>
      <c r="G205" s="151"/>
      <c r="H205" s="151"/>
      <c r="I205" s="151"/>
      <c r="J205" s="166"/>
      <c r="K205" s="167"/>
      <c r="L205" s="1"/>
    </row>
    <row r="206" spans="1:12" ht="45" customHeight="1" x14ac:dyDescent="0.3">
      <c r="A206" s="728" t="s">
        <v>113</v>
      </c>
      <c r="B206" s="151">
        <v>5</v>
      </c>
      <c r="C206" s="729"/>
      <c r="D206" s="708"/>
      <c r="E206" s="709"/>
      <c r="F206" s="709"/>
      <c r="G206" s="709"/>
      <c r="H206" s="151"/>
      <c r="I206" s="151"/>
      <c r="J206" s="723" t="s">
        <v>112</v>
      </c>
      <c r="K206" s="724"/>
      <c r="L206" s="1"/>
    </row>
    <row r="207" spans="1:12" x14ac:dyDescent="0.3">
      <c r="A207" s="728"/>
      <c r="B207" s="151" t="s">
        <v>115</v>
      </c>
      <c r="C207" s="730"/>
      <c r="D207" s="708"/>
      <c r="E207" s="709"/>
      <c r="F207" s="709"/>
      <c r="G207" s="709"/>
      <c r="H207" s="151"/>
      <c r="I207" s="151"/>
      <c r="J207" s="153"/>
      <c r="K207" s="154"/>
      <c r="L207" s="1"/>
    </row>
    <row r="208" spans="1:12" ht="28.2" x14ac:dyDescent="0.3">
      <c r="A208" s="728"/>
      <c r="B208" s="151">
        <v>4</v>
      </c>
      <c r="C208" s="731"/>
      <c r="D208" s="708"/>
      <c r="E208" s="708"/>
      <c r="F208" s="721"/>
      <c r="G208" s="709"/>
      <c r="H208" s="151"/>
      <c r="I208" s="151"/>
      <c r="J208" s="157" t="str">
        <f xml:space="preserve"> IF(OR(E206="X",F206="X",G206="x",F208="x",G208="X",F210="X",G210="X",G212="X" ),"x","")</f>
        <v/>
      </c>
      <c r="K208" s="154" t="s">
        <v>114</v>
      </c>
      <c r="L208" s="1"/>
    </row>
    <row r="209" spans="1:12" ht="28.2" x14ac:dyDescent="0.3">
      <c r="A209" s="728"/>
      <c r="B209" s="151" t="s">
        <v>117</v>
      </c>
      <c r="C209" s="732"/>
      <c r="D209" s="708"/>
      <c r="E209" s="708"/>
      <c r="F209" s="721"/>
      <c r="G209" s="709"/>
      <c r="H209" s="151"/>
      <c r="I209" s="151"/>
      <c r="J209" s="158"/>
      <c r="K209" s="154"/>
      <c r="L209" s="1"/>
    </row>
    <row r="210" spans="1:12" ht="28.2" x14ac:dyDescent="0.3">
      <c r="A210" s="728"/>
      <c r="B210" s="151">
        <v>3</v>
      </c>
      <c r="C210" s="711"/>
      <c r="D210" s="706"/>
      <c r="E210" s="707"/>
      <c r="F210" s="721"/>
      <c r="G210" s="709"/>
      <c r="H210" s="151"/>
      <c r="I210" s="151"/>
      <c r="J210" s="159" t="str">
        <f xml:space="preserve"> IF(OR(C206="X",D206="X",D208="x",E208="x",E210="X",F212="X",F214="X",G214="X" ),"x","")</f>
        <v/>
      </c>
      <c r="K210" s="154" t="s">
        <v>116</v>
      </c>
      <c r="L210" s="1"/>
    </row>
    <row r="211" spans="1:12" ht="28.2" x14ac:dyDescent="0.3">
      <c r="A211" s="728"/>
      <c r="B211" s="151" t="s">
        <v>119</v>
      </c>
      <c r="C211" s="722"/>
      <c r="D211" s="706"/>
      <c r="E211" s="708"/>
      <c r="F211" s="721"/>
      <c r="G211" s="709"/>
      <c r="H211" s="151"/>
      <c r="I211" s="151"/>
      <c r="J211" s="160"/>
      <c r="K211" s="154"/>
      <c r="L211" s="1"/>
    </row>
    <row r="212" spans="1:12" ht="28.2" x14ac:dyDescent="0.3">
      <c r="A212" s="728"/>
      <c r="B212" s="151">
        <v>2</v>
      </c>
      <c r="C212" s="711"/>
      <c r="D212" s="704"/>
      <c r="E212" s="705"/>
      <c r="F212" s="707"/>
      <c r="G212" s="709"/>
      <c r="H212" s="151"/>
      <c r="I212" s="151"/>
      <c r="J212" s="161" t="str">
        <f xml:space="preserve"> IF(OR(C208="X",D210="X",E212="x",E214="x" ),"x","")</f>
        <v/>
      </c>
      <c r="K212" s="154" t="s">
        <v>118</v>
      </c>
      <c r="L212" s="1"/>
    </row>
    <row r="213" spans="1:12" ht="28.2" x14ac:dyDescent="0.3">
      <c r="A213" s="728"/>
      <c r="B213" s="151" t="s">
        <v>241</v>
      </c>
      <c r="C213" s="722"/>
      <c r="D213" s="704"/>
      <c r="E213" s="706"/>
      <c r="F213" s="708"/>
      <c r="G213" s="709"/>
      <c r="H213" s="151"/>
      <c r="I213" s="151"/>
      <c r="J213" s="160"/>
      <c r="K213" s="154"/>
      <c r="L213" s="1"/>
    </row>
    <row r="214" spans="1:12" ht="28.2" x14ac:dyDescent="0.3">
      <c r="A214" s="728"/>
      <c r="B214" s="151">
        <v>1</v>
      </c>
      <c r="C214" s="711"/>
      <c r="D214" s="713"/>
      <c r="E214" s="715"/>
      <c r="F214" s="717"/>
      <c r="G214" s="719"/>
      <c r="H214" s="151"/>
      <c r="I214" s="151"/>
      <c r="J214" s="162" t="str">
        <f xml:space="preserve"> IF(OR(C210="X",C212="X",D212="x",D214="x",C214="x" ),"x","")</f>
        <v/>
      </c>
      <c r="K214" s="154" t="s">
        <v>120</v>
      </c>
      <c r="L214" s="1"/>
    </row>
    <row r="215" spans="1:12" x14ac:dyDescent="0.3">
      <c r="A215" s="728"/>
      <c r="B215" s="151" t="s">
        <v>121</v>
      </c>
      <c r="C215" s="712"/>
      <c r="D215" s="714"/>
      <c r="E215" s="716"/>
      <c r="F215" s="718"/>
      <c r="G215" s="720"/>
      <c r="H215" s="151"/>
      <c r="I215" s="151"/>
      <c r="J215" s="151"/>
      <c r="K215" s="152"/>
      <c r="L215" s="1"/>
    </row>
    <row r="216" spans="1:12" x14ac:dyDescent="0.3">
      <c r="A216" s="170"/>
      <c r="B216" s="151"/>
      <c r="C216" s="151">
        <v>1</v>
      </c>
      <c r="D216" s="151">
        <v>2</v>
      </c>
      <c r="E216" s="151">
        <v>3</v>
      </c>
      <c r="F216" s="151">
        <v>4</v>
      </c>
      <c r="G216" s="151">
        <v>5</v>
      </c>
      <c r="H216" s="151"/>
      <c r="I216" s="151"/>
      <c r="J216" s="151"/>
      <c r="K216" s="152"/>
      <c r="L216" s="1"/>
    </row>
    <row r="217" spans="1:12" ht="15" customHeight="1" x14ac:dyDescent="0.3">
      <c r="A217" s="170"/>
      <c r="B217" s="151"/>
      <c r="C217" s="151" t="s">
        <v>122</v>
      </c>
      <c r="D217" s="151" t="s">
        <v>123</v>
      </c>
      <c r="E217" s="151" t="s">
        <v>124</v>
      </c>
      <c r="F217" s="151" t="s">
        <v>125</v>
      </c>
      <c r="G217" s="151" t="s">
        <v>126</v>
      </c>
      <c r="H217" s="151"/>
      <c r="I217" s="151"/>
      <c r="J217" s="151"/>
      <c r="K217" s="152"/>
      <c r="L217" s="1"/>
    </row>
    <row r="218" spans="1:12" ht="15" customHeight="1" x14ac:dyDescent="0.3">
      <c r="A218" s="170"/>
      <c r="B218" s="151"/>
      <c r="C218" s="710" t="s">
        <v>127</v>
      </c>
      <c r="D218" s="710"/>
      <c r="E218" s="710"/>
      <c r="F218" s="710"/>
      <c r="G218" s="710"/>
      <c r="H218" s="151"/>
      <c r="I218" s="151"/>
      <c r="J218" s="151"/>
      <c r="K218" s="152"/>
      <c r="L218" s="1"/>
    </row>
    <row r="219" spans="1:12" x14ac:dyDescent="0.3">
      <c r="A219" s="170"/>
      <c r="B219" s="151"/>
      <c r="C219" s="710"/>
      <c r="D219" s="710"/>
      <c r="E219" s="710"/>
      <c r="F219" s="710"/>
      <c r="G219" s="710"/>
      <c r="H219" s="151"/>
      <c r="I219" s="151"/>
      <c r="J219" s="151"/>
      <c r="K219" s="152"/>
      <c r="L219" s="1"/>
    </row>
    <row r="220" spans="1:12" ht="15" thickBot="1" x14ac:dyDescent="0.35">
      <c r="A220" s="81"/>
      <c r="B220" s="82"/>
      <c r="C220" s="82"/>
      <c r="D220" s="82"/>
      <c r="E220" s="82"/>
      <c r="F220" s="82"/>
      <c r="G220" s="82"/>
      <c r="H220" s="82"/>
      <c r="I220" s="82"/>
      <c r="J220" s="82"/>
      <c r="K220" s="83"/>
      <c r="L220" s="1"/>
    </row>
    <row r="221" spans="1:12" ht="15.6" x14ac:dyDescent="0.3">
      <c r="A221" s="2"/>
      <c r="B221" s="951"/>
      <c r="C221" s="951"/>
      <c r="D221" s="951"/>
      <c r="E221" s="951"/>
      <c r="F221" s="951"/>
      <c r="G221" s="951"/>
      <c r="H221" s="951"/>
      <c r="I221" s="951"/>
      <c r="J221" s="2"/>
      <c r="K221" s="147"/>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52"/>
      <c r="B225" s="32"/>
      <c r="C225" s="384"/>
      <c r="D225" s="384"/>
      <c r="E225" s="384"/>
      <c r="F225" s="384"/>
      <c r="G225" s="384"/>
      <c r="H225" s="1"/>
      <c r="I225" s="1"/>
      <c r="J225" s="949"/>
      <c r="K225" s="949"/>
      <c r="L225" s="1"/>
    </row>
    <row r="226" spans="1:12" x14ac:dyDescent="0.3">
      <c r="A226" s="952"/>
      <c r="B226" s="145"/>
      <c r="C226" s="384"/>
      <c r="D226" s="384"/>
      <c r="E226" s="384"/>
      <c r="F226" s="384"/>
      <c r="G226" s="384"/>
      <c r="H226" s="1"/>
      <c r="I226" s="1"/>
      <c r="J226" s="146"/>
      <c r="K226" s="146"/>
      <c r="L226" s="1"/>
    </row>
    <row r="227" spans="1:12" x14ac:dyDescent="0.3">
      <c r="A227" s="952"/>
      <c r="B227" s="32"/>
      <c r="C227" s="384"/>
      <c r="D227" s="384"/>
      <c r="E227" s="384"/>
      <c r="F227" s="950"/>
      <c r="G227" s="384"/>
      <c r="H227" s="1"/>
      <c r="I227" s="1"/>
      <c r="J227" s="146"/>
      <c r="K227" s="148"/>
      <c r="L227" s="1"/>
    </row>
    <row r="228" spans="1:12" x14ac:dyDescent="0.3">
      <c r="A228" s="952"/>
      <c r="B228" s="145"/>
      <c r="C228" s="384"/>
      <c r="D228" s="384"/>
      <c r="E228" s="384"/>
      <c r="F228" s="950"/>
      <c r="G228" s="384"/>
      <c r="H228" s="1"/>
      <c r="I228" s="1"/>
      <c r="J228" s="146"/>
      <c r="K228" s="148"/>
      <c r="L228" s="1"/>
    </row>
    <row r="229" spans="1:12" x14ac:dyDescent="0.3">
      <c r="A229" s="952"/>
      <c r="B229" s="32"/>
      <c r="C229" s="384"/>
      <c r="D229" s="384"/>
      <c r="E229" s="950"/>
      <c r="F229" s="950"/>
      <c r="G229" s="384"/>
      <c r="H229" s="1"/>
      <c r="I229" s="1"/>
      <c r="J229" s="146"/>
      <c r="K229" s="148"/>
      <c r="L229" s="1"/>
    </row>
    <row r="230" spans="1:12" x14ac:dyDescent="0.3">
      <c r="A230" s="952"/>
      <c r="B230" s="145"/>
      <c r="C230" s="384"/>
      <c r="D230" s="384"/>
      <c r="E230" s="953"/>
      <c r="F230" s="950"/>
      <c r="G230" s="384"/>
      <c r="H230" s="1"/>
      <c r="I230" s="1"/>
      <c r="J230" s="146"/>
      <c r="K230" s="148"/>
      <c r="L230" s="1"/>
    </row>
    <row r="231" spans="1:12" x14ac:dyDescent="0.3">
      <c r="A231" s="952"/>
      <c r="B231" s="32"/>
      <c r="C231" s="384"/>
      <c r="D231" s="384"/>
      <c r="E231" s="950"/>
      <c r="F231" s="950"/>
      <c r="G231" s="384"/>
      <c r="H231" s="1"/>
      <c r="I231" s="1"/>
      <c r="J231" s="146"/>
      <c r="K231" s="148"/>
      <c r="L231" s="1"/>
    </row>
    <row r="232" spans="1:12" x14ac:dyDescent="0.3">
      <c r="A232" s="952"/>
      <c r="B232" s="145"/>
      <c r="C232" s="384"/>
      <c r="D232" s="384"/>
      <c r="E232" s="953"/>
      <c r="F232" s="953"/>
      <c r="G232" s="384"/>
      <c r="H232" s="1"/>
      <c r="I232" s="1"/>
      <c r="J232" s="146"/>
      <c r="K232" s="148"/>
      <c r="L232" s="1"/>
    </row>
    <row r="233" spans="1:12" x14ac:dyDescent="0.3">
      <c r="A233" s="952"/>
      <c r="B233" s="32"/>
      <c r="C233" s="384"/>
      <c r="D233" s="384"/>
      <c r="E233" s="954"/>
      <c r="F233" s="955"/>
      <c r="G233" s="384"/>
      <c r="H233" s="1"/>
      <c r="I233" s="1"/>
      <c r="J233" s="146"/>
      <c r="K233" s="148"/>
      <c r="L233" s="1"/>
    </row>
    <row r="234" spans="1:12" x14ac:dyDescent="0.3">
      <c r="A234" s="952"/>
      <c r="B234" s="145"/>
      <c r="C234" s="384"/>
      <c r="D234" s="384"/>
      <c r="E234" s="384"/>
      <c r="F234" s="955"/>
      <c r="G234" s="384"/>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56"/>
      <c r="D237" s="956"/>
      <c r="E237" s="956"/>
      <c r="F237" s="956"/>
      <c r="G237" s="956"/>
      <c r="H237" s="1"/>
      <c r="I237" s="1"/>
      <c r="J237" s="1"/>
      <c r="K237" s="1"/>
      <c r="L237" s="1"/>
    </row>
    <row r="238" spans="1:12" x14ac:dyDescent="0.3">
      <c r="A238" s="1"/>
      <c r="B238" s="1"/>
      <c r="C238" s="956"/>
      <c r="D238" s="956"/>
      <c r="E238" s="956"/>
      <c r="F238" s="956"/>
      <c r="G238" s="956"/>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Q49"/>
  <sheetViews>
    <sheetView tabSelected="1" zoomScale="70" zoomScaleNormal="70" workbookViewId="0">
      <selection activeCell="P10" sqref="P10"/>
    </sheetView>
  </sheetViews>
  <sheetFormatPr baseColWidth="10" defaultColWidth="11.44140625" defaultRowHeight="13.8" x14ac:dyDescent="0.3"/>
  <cols>
    <col min="1" max="1" width="28.109375" style="24" customWidth="1"/>
    <col min="2" max="2" width="18.5546875" style="24" customWidth="1"/>
    <col min="3" max="3" width="31" style="24" customWidth="1"/>
    <col min="4" max="4" width="24.33203125" style="26" customWidth="1"/>
    <col min="5" max="5" width="15.5546875" style="24" customWidth="1"/>
    <col min="6" max="6" width="13.33203125" style="24" customWidth="1"/>
    <col min="7" max="7" width="15.44140625" style="24" customWidth="1"/>
    <col min="8" max="8" width="20.5546875" style="24" customWidth="1"/>
    <col min="9" max="9" width="59.77734375" style="24" customWidth="1"/>
    <col min="10" max="10" width="21.21875" style="24" customWidth="1"/>
    <col min="11" max="11" width="21.109375" style="24" customWidth="1"/>
    <col min="12" max="12" width="23.21875" style="24" customWidth="1"/>
    <col min="13" max="13" width="20" style="24" customWidth="1"/>
    <col min="14" max="14" width="51.33203125" style="306" customWidth="1"/>
    <col min="15" max="17" width="51.33203125" style="311" customWidth="1"/>
    <col min="18" max="16384" width="11.44140625" style="24"/>
  </cols>
  <sheetData>
    <row r="1" spans="1:17" ht="15.75" customHeight="1" x14ac:dyDescent="0.3">
      <c r="A1" s="971"/>
      <c r="B1" s="979" t="str">
        <f>CONTEXTO!B1</f>
        <v xml:space="preserve">PROCESO:  SISTEMA INTEGRADO DE GESTIÓN </v>
      </c>
      <c r="C1" s="979"/>
      <c r="D1" s="979"/>
      <c r="E1" s="979"/>
      <c r="F1" s="979"/>
      <c r="G1" s="979"/>
      <c r="H1" s="979"/>
      <c r="I1" s="979"/>
      <c r="J1" s="692" t="s">
        <v>388</v>
      </c>
      <c r="K1" s="692"/>
      <c r="L1" s="692"/>
      <c r="M1" s="987"/>
    </row>
    <row r="2" spans="1:17" ht="15.75" customHeight="1" x14ac:dyDescent="0.3">
      <c r="A2" s="972"/>
      <c r="B2" s="474"/>
      <c r="C2" s="474"/>
      <c r="D2" s="474"/>
      <c r="E2" s="474"/>
      <c r="F2" s="474"/>
      <c r="G2" s="474"/>
      <c r="H2" s="474"/>
      <c r="I2" s="474"/>
      <c r="J2" s="648" t="s">
        <v>389</v>
      </c>
      <c r="K2" s="648"/>
      <c r="L2" s="648"/>
      <c r="M2" s="988"/>
    </row>
    <row r="3" spans="1:17" ht="15.75" customHeight="1" x14ac:dyDescent="0.3">
      <c r="A3" s="972"/>
      <c r="B3" s="474" t="s">
        <v>227</v>
      </c>
      <c r="C3" s="474"/>
      <c r="D3" s="474"/>
      <c r="E3" s="474"/>
      <c r="F3" s="474"/>
      <c r="G3" s="474"/>
      <c r="H3" s="474"/>
      <c r="I3" s="474"/>
      <c r="J3" s="648" t="s">
        <v>390</v>
      </c>
      <c r="K3" s="648"/>
      <c r="L3" s="648"/>
      <c r="M3" s="988"/>
    </row>
    <row r="4" spans="1:17" ht="15.75" customHeight="1" x14ac:dyDescent="0.3">
      <c r="A4" s="972"/>
      <c r="B4" s="474"/>
      <c r="C4" s="474"/>
      <c r="D4" s="474"/>
      <c r="E4" s="474"/>
      <c r="F4" s="474"/>
      <c r="G4" s="474"/>
      <c r="H4" s="474"/>
      <c r="I4" s="474"/>
      <c r="J4" s="648" t="s">
        <v>387</v>
      </c>
      <c r="K4" s="648"/>
      <c r="L4" s="648"/>
      <c r="M4" s="988"/>
    </row>
    <row r="5" spans="1:17" ht="15" customHeight="1" x14ac:dyDescent="0.3">
      <c r="A5" s="973"/>
      <c r="B5" s="974"/>
      <c r="C5" s="974"/>
      <c r="D5" s="974"/>
      <c r="E5" s="974"/>
      <c r="F5" s="974"/>
      <c r="G5" s="974"/>
      <c r="H5" s="974"/>
      <c r="I5" s="974"/>
      <c r="J5" s="974"/>
      <c r="K5" s="974"/>
      <c r="L5" s="974"/>
      <c r="M5" s="975"/>
    </row>
    <row r="6" spans="1:17" s="25" customFormat="1" ht="15.75" customHeight="1" x14ac:dyDescent="0.25">
      <c r="A6" s="87" t="s">
        <v>228</v>
      </c>
      <c r="B6" s="977" t="s">
        <v>246</v>
      </c>
      <c r="C6" s="977"/>
      <c r="D6" s="977"/>
      <c r="E6" s="977"/>
      <c r="F6" s="977"/>
      <c r="G6" s="977"/>
      <c r="H6" s="977"/>
      <c r="I6" s="977"/>
      <c r="J6" s="977"/>
      <c r="K6" s="977"/>
      <c r="L6" s="977"/>
      <c r="M6" s="978"/>
      <c r="N6" s="307"/>
      <c r="O6" s="312"/>
      <c r="P6" s="312"/>
      <c r="Q6" s="312"/>
    </row>
    <row r="7" spans="1:17" s="25" customFormat="1" ht="42.75" customHeight="1" x14ac:dyDescent="0.25">
      <c r="A7" s="87" t="s">
        <v>229</v>
      </c>
      <c r="B7" s="648" t="s">
        <v>247</v>
      </c>
      <c r="C7" s="648"/>
      <c r="D7" s="648"/>
      <c r="E7" s="648"/>
      <c r="F7" s="648"/>
      <c r="G7" s="648"/>
      <c r="H7" s="648"/>
      <c r="I7" s="648"/>
      <c r="J7" s="648"/>
      <c r="K7" s="648"/>
      <c r="L7" s="648"/>
      <c r="M7" s="649"/>
      <c r="N7" s="307"/>
      <c r="O7" s="312"/>
      <c r="P7" s="312"/>
      <c r="Q7" s="312"/>
    </row>
    <row r="8" spans="1:17" s="25" customFormat="1" ht="15" customHeight="1" thickBot="1" x14ac:dyDescent="0.3">
      <c r="A8" s="983"/>
      <c r="B8" s="984"/>
      <c r="C8" s="984"/>
      <c r="D8" s="984"/>
      <c r="E8" s="984"/>
      <c r="F8" s="984"/>
      <c r="G8" s="984"/>
      <c r="H8" s="984"/>
      <c r="I8" s="984"/>
      <c r="J8" s="984"/>
      <c r="K8" s="984"/>
      <c r="L8" s="984"/>
      <c r="M8" s="985"/>
      <c r="N8" s="307"/>
      <c r="O8" s="312"/>
      <c r="P8" s="312"/>
      <c r="Q8" s="312"/>
    </row>
    <row r="9" spans="1:17" s="86" customFormat="1" ht="40.5" customHeight="1" thickBot="1" x14ac:dyDescent="0.3">
      <c r="A9" s="85" t="s">
        <v>230</v>
      </c>
      <c r="B9" s="63" t="s">
        <v>231</v>
      </c>
      <c r="C9" s="63" t="s">
        <v>70</v>
      </c>
      <c r="D9" s="63" t="s">
        <v>8</v>
      </c>
      <c r="E9" s="62" t="s">
        <v>232</v>
      </c>
      <c r="F9" s="62" t="s">
        <v>233</v>
      </c>
      <c r="G9" s="62" t="s">
        <v>234</v>
      </c>
      <c r="H9" s="62" t="s">
        <v>235</v>
      </c>
      <c r="I9" s="62" t="s">
        <v>236</v>
      </c>
      <c r="J9" s="63" t="s">
        <v>237</v>
      </c>
      <c r="K9" s="63" t="s">
        <v>238</v>
      </c>
      <c r="L9" s="63" t="s">
        <v>239</v>
      </c>
      <c r="M9" s="64" t="s">
        <v>240</v>
      </c>
      <c r="N9" s="308" t="s">
        <v>493</v>
      </c>
      <c r="O9" s="313" t="s">
        <v>496</v>
      </c>
      <c r="P9" s="313" t="s">
        <v>523</v>
      </c>
      <c r="Q9" s="325" t="s">
        <v>548</v>
      </c>
    </row>
    <row r="10" spans="1:17" s="25" customFormat="1" ht="288.60000000000002" customHeight="1" x14ac:dyDescent="0.25">
      <c r="A10" s="958" t="str">
        <f>(CONTEXTO!A8&amp;" "&amp;CONTEXTO!A9)</f>
        <v xml:space="preserve">PROCESO: GESTIÓN CATASTRAL 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10" s="980" t="str">
        <f>DESCRIPCION!A10</f>
        <v>* Posibilidad de recibir o solicitar cualquier dádiva o beneficio a nombre propio o de terceros con el fin de agilizar un tramite o producto, o de dar una respuesta conveniente al usuario</v>
      </c>
      <c r="C10" s="986" t="str">
        <f>'IDENTIFICACION DE RIESGOS'!F10</f>
        <v>CORRUPCION - SOBORNO</v>
      </c>
      <c r="D10" s="301" t="str">
        <f>DESCRIPCION!D10</f>
        <v>* Debilidad en los controles existentes en los procesos y procedimientos por Falta de apropiación y/o verificación de lo controles dentro del proceso consignados en las hojas de vida de los tramites aprobadas y/o Manual de catastro</v>
      </c>
      <c r="E10" s="986" t="str">
        <f>'VALORACIÓN RIESGOS RESIDUAL'!E14:G14</f>
        <v>Improbable</v>
      </c>
      <c r="F10" s="976" t="str">
        <f>'VALORACIÓN RIESGOS RESIDUAL'!J14</f>
        <v>Mayor</v>
      </c>
      <c r="G10" s="980" t="str">
        <f>'VALORACIÓN RIESGOS RESIDUAL'!K11</f>
        <v>ALTA</v>
      </c>
      <c r="H10" s="976" t="s">
        <v>296</v>
      </c>
      <c r="I10" s="215" t="s">
        <v>546</v>
      </c>
      <c r="J10" s="216" t="s">
        <v>541</v>
      </c>
      <c r="K10" s="216" t="s">
        <v>536</v>
      </c>
      <c r="L10" s="217" t="s">
        <v>489</v>
      </c>
      <c r="M10" s="982" t="s">
        <v>480</v>
      </c>
      <c r="N10" s="310" t="s">
        <v>494</v>
      </c>
      <c r="O10" s="319" t="s">
        <v>503</v>
      </c>
      <c r="P10" s="314" t="s">
        <v>544</v>
      </c>
      <c r="Q10" s="321" t="s">
        <v>549</v>
      </c>
    </row>
    <row r="11" spans="1:17" s="25" customFormat="1" ht="111" customHeight="1" x14ac:dyDescent="0.25">
      <c r="A11" s="959"/>
      <c r="B11" s="967"/>
      <c r="C11" s="641"/>
      <c r="D11" s="303" t="str">
        <f>DESCRIPCION!D12</f>
        <v>* Falta comportamientos de integridad de lo público del servidor que revisa y/o decide la solicitud</v>
      </c>
      <c r="E11" s="641"/>
      <c r="F11" s="962"/>
      <c r="G11" s="967"/>
      <c r="H11" s="962"/>
      <c r="I11" s="209" t="s">
        <v>547</v>
      </c>
      <c r="J11" s="218" t="s">
        <v>534</v>
      </c>
      <c r="K11" s="218" t="s">
        <v>479</v>
      </c>
      <c r="L11" s="219" t="s">
        <v>522</v>
      </c>
      <c r="M11" s="649"/>
      <c r="N11" s="309" t="s">
        <v>495</v>
      </c>
      <c r="O11" s="317" t="s">
        <v>497</v>
      </c>
      <c r="P11" s="317" t="s">
        <v>542</v>
      </c>
      <c r="Q11" s="322" t="s">
        <v>550</v>
      </c>
    </row>
    <row r="12" spans="1:17" s="25" customFormat="1" ht="152.4" customHeight="1" x14ac:dyDescent="0.25">
      <c r="A12" s="959"/>
      <c r="B12" s="967"/>
      <c r="C12" s="641"/>
      <c r="D12" s="31" t="str">
        <f>DESCRIPCION!D13</f>
        <v>*Falta de articulación con las demás dependencias que pueden afectar el proceso</v>
      </c>
      <c r="E12" s="641"/>
      <c r="F12" s="962"/>
      <c r="G12" s="967"/>
      <c r="H12" s="566"/>
      <c r="I12" s="209" t="s">
        <v>543</v>
      </c>
      <c r="J12" s="218" t="s">
        <v>535</v>
      </c>
      <c r="K12" s="218" t="s">
        <v>539</v>
      </c>
      <c r="L12" s="219" t="s">
        <v>538</v>
      </c>
      <c r="M12" s="663"/>
      <c r="N12" s="315"/>
      <c r="O12" s="318"/>
      <c r="P12" s="318" t="s">
        <v>540</v>
      </c>
      <c r="Q12" s="323" t="s">
        <v>551</v>
      </c>
    </row>
    <row r="13" spans="1:17" s="25" customFormat="1" ht="75" customHeight="1" x14ac:dyDescent="0.25">
      <c r="A13" s="959"/>
      <c r="B13" s="967"/>
      <c r="C13" s="641"/>
      <c r="D13" s="302"/>
      <c r="E13" s="641"/>
      <c r="F13" s="962"/>
      <c r="G13" s="981"/>
      <c r="H13" s="203" t="s">
        <v>245</v>
      </c>
      <c r="I13" s="220" t="str">
        <f>+DOFA!E47</f>
        <v>D4D6D14A1A3A10: Reportar a conrol interno y control disciplinario y/o Denuncia disciplinaria, penal  o la pertinente del caso, reportortar al personal de planta y contratista que incumpla sus funciones y actualizar el mapa de riesgos.</v>
      </c>
      <c r="J13" s="221"/>
      <c r="K13" s="218"/>
      <c r="L13" s="219"/>
      <c r="M13" s="663"/>
      <c r="N13" s="316" t="s">
        <v>492</v>
      </c>
      <c r="O13" s="320" t="s">
        <v>492</v>
      </c>
      <c r="P13" s="320" t="s">
        <v>492</v>
      </c>
      <c r="Q13" s="324" t="s">
        <v>492</v>
      </c>
    </row>
    <row r="14" spans="1:17" s="25" customFormat="1" ht="91.5" customHeight="1" x14ac:dyDescent="0.3">
      <c r="A14" s="959"/>
      <c r="B14" s="967" t="e">
        <f>DESCRIPCION!A14</f>
        <v>#VALUE!</v>
      </c>
      <c r="C14" s="641">
        <f>'IDENTIFICACION DE RIESGOS'!F15</f>
        <v>0</v>
      </c>
      <c r="D14" s="101">
        <f>DESCRIPCION!D14</f>
        <v>0</v>
      </c>
      <c r="E14" s="641">
        <f>'VALORACIÓN RIESGOS RESIDUAL'!E35:G35</f>
        <v>0</v>
      </c>
      <c r="F14" s="962">
        <f>'VALORACIÓN RIESGOS RESIDUAL'!J35</f>
        <v>0</v>
      </c>
      <c r="G14" s="641" t="str">
        <f>'VALORACIÓN RIESGOS RESIDUAL'!K32</f>
        <v/>
      </c>
      <c r="H14" s="566"/>
      <c r="I14" s="210"/>
      <c r="J14" s="218"/>
      <c r="K14" s="218"/>
      <c r="L14" s="219"/>
      <c r="M14" s="649"/>
      <c r="N14" s="306"/>
      <c r="O14" s="311"/>
      <c r="P14" s="311"/>
      <c r="Q14" s="311"/>
    </row>
    <row r="15" spans="1:17" s="25" customFormat="1" ht="85.5" customHeight="1" x14ac:dyDescent="0.3">
      <c r="A15" s="959"/>
      <c r="B15" s="967"/>
      <c r="C15" s="641"/>
      <c r="D15" s="101">
        <f>DESCRIPCION!D15</f>
        <v>0</v>
      </c>
      <c r="E15" s="641"/>
      <c r="F15" s="962"/>
      <c r="G15" s="641"/>
      <c r="H15" s="567"/>
      <c r="I15" s="209"/>
      <c r="J15" s="218"/>
      <c r="K15" s="218"/>
      <c r="L15" s="219"/>
      <c r="M15" s="649"/>
      <c r="N15" s="306"/>
      <c r="O15" s="311"/>
      <c r="P15" s="311"/>
      <c r="Q15" s="311"/>
    </row>
    <row r="16" spans="1:17" s="25" customFormat="1" ht="87" customHeight="1" x14ac:dyDescent="0.3">
      <c r="A16" s="959"/>
      <c r="B16" s="967"/>
      <c r="C16" s="641"/>
      <c r="D16" s="101">
        <f>DESCRIPCION!D16</f>
        <v>0</v>
      </c>
      <c r="E16" s="641"/>
      <c r="F16" s="962"/>
      <c r="G16" s="641"/>
      <c r="H16" s="568"/>
      <c r="I16" s="222"/>
      <c r="J16" s="218"/>
      <c r="K16" s="218"/>
      <c r="L16" s="219"/>
      <c r="M16" s="649"/>
      <c r="N16" s="306"/>
      <c r="O16" s="311"/>
      <c r="P16" s="311"/>
      <c r="Q16" s="311"/>
    </row>
    <row r="17" spans="1:17" s="25" customFormat="1" ht="95.25" customHeight="1" x14ac:dyDescent="0.3">
      <c r="A17" s="959"/>
      <c r="B17" s="967"/>
      <c r="C17" s="641"/>
      <c r="D17" s="209"/>
      <c r="E17" s="641"/>
      <c r="F17" s="962"/>
      <c r="G17" s="641"/>
      <c r="H17" s="214" t="s">
        <v>245</v>
      </c>
      <c r="I17" s="220"/>
      <c r="J17" s="218"/>
      <c r="K17" s="218"/>
      <c r="L17" s="219"/>
      <c r="M17" s="649"/>
      <c r="N17" s="306"/>
      <c r="O17" s="311"/>
      <c r="P17" s="311"/>
      <c r="Q17" s="311"/>
    </row>
    <row r="18" spans="1:17" s="25" customFormat="1" ht="108" customHeight="1" x14ac:dyDescent="0.3">
      <c r="A18" s="304"/>
      <c r="B18" s="967" t="e">
        <f>DESCRIPCION!A17</f>
        <v>#VALUE!</v>
      </c>
      <c r="C18" s="641">
        <f>'IDENTIFICACION DE RIESGOS'!F18</f>
        <v>0</v>
      </c>
      <c r="D18" s="101">
        <f>DESCRIPCION!D17</f>
        <v>0</v>
      </c>
      <c r="E18" s="641">
        <f>'VALORACIÓN RIESGOS RESIDUAL'!E56:G56</f>
        <v>0</v>
      </c>
      <c r="F18" s="962">
        <f>'VALORACIÓN RIESGOS RESIDUAL'!J56</f>
        <v>0</v>
      </c>
      <c r="G18" s="641" t="str">
        <f>'VALORACIÓN RIESGOS RESIDUAL'!K53</f>
        <v/>
      </c>
      <c r="H18" s="962"/>
      <c r="I18" s="219"/>
      <c r="J18" s="963"/>
      <c r="K18" s="964"/>
      <c r="L18" s="963"/>
      <c r="M18" s="960"/>
      <c r="N18" s="306"/>
      <c r="O18" s="311"/>
      <c r="P18" s="311"/>
      <c r="Q18" s="311"/>
    </row>
    <row r="19" spans="1:17" s="25" customFormat="1" ht="77.25" customHeight="1" x14ac:dyDescent="0.3">
      <c r="A19" s="304"/>
      <c r="B19" s="967"/>
      <c r="C19" s="641"/>
      <c r="D19" s="101">
        <f>DESCRIPCION!D18</f>
        <v>0</v>
      </c>
      <c r="E19" s="641"/>
      <c r="F19" s="962"/>
      <c r="G19" s="641"/>
      <c r="H19" s="962"/>
      <c r="I19" s="219"/>
      <c r="J19" s="963"/>
      <c r="K19" s="965"/>
      <c r="L19" s="963"/>
      <c r="M19" s="960"/>
      <c r="N19" s="306"/>
      <c r="O19" s="311"/>
      <c r="P19" s="311"/>
      <c r="Q19" s="311"/>
    </row>
    <row r="20" spans="1:17" s="25" customFormat="1" ht="76.5" customHeight="1" x14ac:dyDescent="0.3">
      <c r="A20" s="304"/>
      <c r="B20" s="967"/>
      <c r="C20" s="641"/>
      <c r="D20" s="101">
        <f>DESCRIPCION!D19</f>
        <v>0</v>
      </c>
      <c r="E20" s="641"/>
      <c r="F20" s="962"/>
      <c r="G20" s="641"/>
      <c r="H20" s="962"/>
      <c r="I20" s="219"/>
      <c r="J20" s="963"/>
      <c r="K20" s="966"/>
      <c r="L20" s="963"/>
      <c r="M20" s="960"/>
      <c r="N20" s="306"/>
      <c r="O20" s="311"/>
      <c r="P20" s="311"/>
      <c r="Q20" s="311"/>
    </row>
    <row r="21" spans="1:17" ht="86.25" customHeight="1" thickBot="1" x14ac:dyDescent="0.35">
      <c r="A21" s="304"/>
      <c r="B21" s="968"/>
      <c r="C21" s="969"/>
      <c r="D21" s="223"/>
      <c r="E21" s="969"/>
      <c r="F21" s="970"/>
      <c r="G21" s="969"/>
      <c r="H21" s="204" t="s">
        <v>245</v>
      </c>
      <c r="I21" s="224"/>
      <c r="J21" s="225"/>
      <c r="K21" s="225"/>
      <c r="L21" s="225"/>
      <c r="M21" s="961"/>
    </row>
    <row r="22" spans="1:17" ht="101.25" customHeight="1" x14ac:dyDescent="0.3">
      <c r="A22" s="304"/>
      <c r="B22" s="967" t="str">
        <f>DESCRIPCION!A20</f>
        <v>d</v>
      </c>
      <c r="C22" s="641">
        <f>'IDENTIFICACION DE RIESGOS'!F21:F23</f>
        <v>0</v>
      </c>
      <c r="D22" s="101">
        <f>DESCRIPCION!D20</f>
        <v>0</v>
      </c>
      <c r="E22" s="641">
        <f>'VALORACIÓN RIESGOS RESIDUAL'!E77:G77</f>
        <v>0</v>
      </c>
      <c r="F22" s="962">
        <f>'VALORACIÓN RIESGOS RESIDUAL'!J77</f>
        <v>0</v>
      </c>
      <c r="G22" s="641" t="str">
        <f>'VALORACIÓN RIESGOS RESIDUAL'!K74</f>
        <v>EXTREMA</v>
      </c>
      <c r="H22" s="962"/>
      <c r="I22" s="219"/>
      <c r="J22" s="963"/>
      <c r="K22" s="964"/>
      <c r="L22" s="963"/>
      <c r="M22" s="960"/>
    </row>
    <row r="23" spans="1:17" ht="94.5" customHeight="1" x14ac:dyDescent="0.3">
      <c r="A23" s="304"/>
      <c r="B23" s="967"/>
      <c r="C23" s="641"/>
      <c r="D23" s="101">
        <f>DESCRIPCION!D21</f>
        <v>0</v>
      </c>
      <c r="E23" s="641"/>
      <c r="F23" s="962"/>
      <c r="G23" s="641"/>
      <c r="H23" s="962"/>
      <c r="I23" s="219"/>
      <c r="J23" s="963"/>
      <c r="K23" s="965"/>
      <c r="L23" s="963"/>
      <c r="M23" s="960"/>
    </row>
    <row r="24" spans="1:17" ht="75.75" customHeight="1" x14ac:dyDescent="0.3">
      <c r="A24" s="304"/>
      <c r="B24" s="967"/>
      <c r="C24" s="641"/>
      <c r="D24" s="101">
        <f>DESCRIPCION!D22</f>
        <v>0</v>
      </c>
      <c r="E24" s="641"/>
      <c r="F24" s="962"/>
      <c r="G24" s="641"/>
      <c r="H24" s="962"/>
      <c r="I24" s="219"/>
      <c r="J24" s="963"/>
      <c r="K24" s="966"/>
      <c r="L24" s="963"/>
      <c r="M24" s="960"/>
    </row>
    <row r="25" spans="1:17" ht="87.75" customHeight="1" thickBot="1" x14ac:dyDescent="0.35">
      <c r="A25" s="304"/>
      <c r="B25" s="968"/>
      <c r="C25" s="969"/>
      <c r="D25" s="223"/>
      <c r="E25" s="969"/>
      <c r="F25" s="970"/>
      <c r="G25" s="969"/>
      <c r="H25" s="204" t="s">
        <v>245</v>
      </c>
      <c r="I25" s="224"/>
      <c r="J25" s="225"/>
      <c r="K25" s="225"/>
      <c r="L25" s="225"/>
      <c r="M25" s="961"/>
    </row>
    <row r="26" spans="1:17" ht="88.5" customHeight="1" x14ac:dyDescent="0.3">
      <c r="A26" s="304"/>
      <c r="B26" s="967" t="str">
        <f>DESCRIPCION!A23</f>
        <v>e</v>
      </c>
      <c r="C26" s="641">
        <f>'IDENTIFICACION DE RIESGOS'!F24</f>
        <v>0</v>
      </c>
      <c r="D26" s="101">
        <f>DESCRIPCION!D23</f>
        <v>0</v>
      </c>
      <c r="E26" s="641">
        <f>'VALORACIÓN RIESGOS RESIDUAL'!E98:G98</f>
        <v>0</v>
      </c>
      <c r="F26" s="962">
        <f>'VALORACIÓN RIESGOS RESIDUAL'!J98</f>
        <v>0</v>
      </c>
      <c r="G26" s="641" t="str">
        <f>'VALORACIÓN RIESGOS RESIDUAL'!K95</f>
        <v/>
      </c>
      <c r="H26" s="962"/>
      <c r="I26" s="219"/>
      <c r="J26" s="963"/>
      <c r="K26" s="964"/>
      <c r="L26" s="963"/>
      <c r="M26" s="960"/>
    </row>
    <row r="27" spans="1:17" ht="90" customHeight="1" x14ac:dyDescent="0.3">
      <c r="A27" s="304"/>
      <c r="B27" s="967"/>
      <c r="C27" s="641"/>
      <c r="D27" s="101">
        <f>DESCRIPCION!D24</f>
        <v>0</v>
      </c>
      <c r="E27" s="641"/>
      <c r="F27" s="962"/>
      <c r="G27" s="641"/>
      <c r="H27" s="962"/>
      <c r="I27" s="219"/>
      <c r="J27" s="963"/>
      <c r="K27" s="965"/>
      <c r="L27" s="963"/>
      <c r="M27" s="960"/>
    </row>
    <row r="28" spans="1:17" ht="80.25" customHeight="1" x14ac:dyDescent="0.3">
      <c r="A28" s="304"/>
      <c r="B28" s="967"/>
      <c r="C28" s="641"/>
      <c r="D28" s="101">
        <f>DESCRIPCION!D25</f>
        <v>0</v>
      </c>
      <c r="E28" s="641"/>
      <c r="F28" s="962"/>
      <c r="G28" s="641"/>
      <c r="H28" s="962"/>
      <c r="I28" s="219"/>
      <c r="J28" s="963"/>
      <c r="K28" s="966"/>
      <c r="L28" s="963"/>
      <c r="M28" s="960"/>
    </row>
    <row r="29" spans="1:17" ht="82.5" customHeight="1" thickBot="1" x14ac:dyDescent="0.35">
      <c r="A29" s="304"/>
      <c r="B29" s="968"/>
      <c r="C29" s="969"/>
      <c r="D29" s="223"/>
      <c r="E29" s="969"/>
      <c r="F29" s="970"/>
      <c r="G29" s="969"/>
      <c r="H29" s="204" t="s">
        <v>245</v>
      </c>
      <c r="I29" s="224"/>
      <c r="J29" s="225"/>
      <c r="K29" s="225"/>
      <c r="L29" s="225"/>
      <c r="M29" s="961"/>
    </row>
    <row r="30" spans="1:17" ht="95.25" customHeight="1" x14ac:dyDescent="0.3">
      <c r="A30" s="304"/>
      <c r="B30" s="967" t="str">
        <f>DESCRIPCION!A26</f>
        <v>f</v>
      </c>
      <c r="C30" s="641">
        <f>'IDENTIFICACION DE RIESGOS'!F27</f>
        <v>0</v>
      </c>
      <c r="D30" s="101">
        <f>DESCRIPCION!D26</f>
        <v>0</v>
      </c>
      <c r="E30" s="641">
        <f>'VALORACIÓN RIESGOS RESIDUAL'!E119:G119</f>
        <v>0</v>
      </c>
      <c r="F30" s="962">
        <f>'VALORACIÓN RIESGOS RESIDUAL'!J119</f>
        <v>0</v>
      </c>
      <c r="G30" s="641" t="str">
        <f>'VALORACIÓN RIESGOS RESIDUAL'!K116</f>
        <v/>
      </c>
      <c r="H30" s="962"/>
      <c r="I30" s="219"/>
      <c r="J30" s="963"/>
      <c r="K30" s="964"/>
      <c r="L30" s="963"/>
      <c r="M30" s="960"/>
    </row>
    <row r="31" spans="1:17" ht="93.75" customHeight="1" x14ac:dyDescent="0.3">
      <c r="A31" s="304"/>
      <c r="B31" s="967"/>
      <c r="C31" s="641"/>
      <c r="D31" s="101">
        <f>DESCRIPCION!D27</f>
        <v>0</v>
      </c>
      <c r="E31" s="641"/>
      <c r="F31" s="962"/>
      <c r="G31" s="641"/>
      <c r="H31" s="962"/>
      <c r="I31" s="219"/>
      <c r="J31" s="963"/>
      <c r="K31" s="965"/>
      <c r="L31" s="963"/>
      <c r="M31" s="960"/>
    </row>
    <row r="32" spans="1:17" ht="91.5" customHeight="1" x14ac:dyDescent="0.3">
      <c r="A32" s="304"/>
      <c r="B32" s="967"/>
      <c r="C32" s="641"/>
      <c r="D32" s="101">
        <f>DESCRIPCION!D28</f>
        <v>0</v>
      </c>
      <c r="E32" s="641"/>
      <c r="F32" s="962"/>
      <c r="G32" s="641"/>
      <c r="H32" s="962"/>
      <c r="I32" s="219"/>
      <c r="J32" s="963"/>
      <c r="K32" s="966"/>
      <c r="L32" s="963"/>
      <c r="M32" s="960"/>
    </row>
    <row r="33" spans="1:13" ht="75" customHeight="1" thickBot="1" x14ac:dyDescent="0.35">
      <c r="A33" s="304"/>
      <c r="B33" s="968"/>
      <c r="C33" s="969"/>
      <c r="D33" s="223"/>
      <c r="E33" s="969"/>
      <c r="F33" s="970"/>
      <c r="G33" s="969"/>
      <c r="H33" s="204" t="s">
        <v>245</v>
      </c>
      <c r="I33" s="224"/>
      <c r="J33" s="225"/>
      <c r="K33" s="225"/>
      <c r="L33" s="225"/>
      <c r="M33" s="961"/>
    </row>
    <row r="34" spans="1:13" ht="89.25" customHeight="1" x14ac:dyDescent="0.3">
      <c r="A34" s="304"/>
      <c r="B34" s="967" t="str">
        <f>DESCRIPCION!A29</f>
        <v>g</v>
      </c>
      <c r="C34" s="641">
        <f>'IDENTIFICACION DE RIESGOS'!F30</f>
        <v>0</v>
      </c>
      <c r="D34" s="101">
        <f>DESCRIPCION!D29</f>
        <v>0</v>
      </c>
      <c r="E34" s="641">
        <f>'VALORACIÓN RIESGOS RESIDUAL'!E140:G140</f>
        <v>0</v>
      </c>
      <c r="F34" s="962">
        <f>'VALORACIÓN RIESGOS RESIDUAL'!J140</f>
        <v>0</v>
      </c>
      <c r="G34" s="641" t="str">
        <f>'VALORACIÓN RIESGOS RESIDUAL'!K137</f>
        <v/>
      </c>
      <c r="H34" s="962"/>
      <c r="I34" s="219"/>
      <c r="J34" s="963"/>
      <c r="K34" s="964"/>
      <c r="L34" s="963"/>
      <c r="M34" s="960"/>
    </row>
    <row r="35" spans="1:13" ht="95.25" customHeight="1" x14ac:dyDescent="0.3">
      <c r="A35" s="304"/>
      <c r="B35" s="967"/>
      <c r="C35" s="641"/>
      <c r="D35" s="101">
        <f>DESCRIPCION!D30</f>
        <v>0</v>
      </c>
      <c r="E35" s="641"/>
      <c r="F35" s="962"/>
      <c r="G35" s="641"/>
      <c r="H35" s="962"/>
      <c r="I35" s="219"/>
      <c r="J35" s="963"/>
      <c r="K35" s="965"/>
      <c r="L35" s="963"/>
      <c r="M35" s="960"/>
    </row>
    <row r="36" spans="1:13" ht="92.25" customHeight="1" x14ac:dyDescent="0.3">
      <c r="A36" s="304"/>
      <c r="B36" s="967"/>
      <c r="C36" s="641"/>
      <c r="D36" s="101">
        <f>DESCRIPCION!D31</f>
        <v>0</v>
      </c>
      <c r="E36" s="641"/>
      <c r="F36" s="962"/>
      <c r="G36" s="641"/>
      <c r="H36" s="962"/>
      <c r="I36" s="219"/>
      <c r="J36" s="963"/>
      <c r="K36" s="966"/>
      <c r="L36" s="963"/>
      <c r="M36" s="960"/>
    </row>
    <row r="37" spans="1:13" ht="90" customHeight="1" thickBot="1" x14ac:dyDescent="0.35">
      <c r="A37" s="304"/>
      <c r="B37" s="968"/>
      <c r="C37" s="969"/>
      <c r="D37" s="223"/>
      <c r="E37" s="969"/>
      <c r="F37" s="970"/>
      <c r="G37" s="969"/>
      <c r="H37" s="204" t="s">
        <v>245</v>
      </c>
      <c r="I37" s="224"/>
      <c r="J37" s="225"/>
      <c r="K37" s="225"/>
      <c r="L37" s="225"/>
      <c r="M37" s="961"/>
    </row>
    <row r="38" spans="1:13" ht="96.75" customHeight="1" x14ac:dyDescent="0.3">
      <c r="A38" s="304"/>
      <c r="B38" s="967" t="str">
        <f>DESCRIPCION!A32</f>
        <v>h</v>
      </c>
      <c r="C38" s="641">
        <f>'IDENTIFICACION DE RIESGOS'!F33</f>
        <v>0</v>
      </c>
      <c r="D38" s="101">
        <f>DESCRIPCION!D32</f>
        <v>0</v>
      </c>
      <c r="E38" s="641">
        <f>'VALORACIÓN RIESGOS RESIDUAL'!E161:G161</f>
        <v>0</v>
      </c>
      <c r="F38" s="962">
        <f>'VALORACIÓN RIESGOS RESIDUAL'!J161</f>
        <v>0</v>
      </c>
      <c r="G38" s="641" t="str">
        <f>'VALORACIÓN RIESGOS RESIDUAL'!K158</f>
        <v/>
      </c>
      <c r="H38" s="962"/>
      <c r="I38" s="219"/>
      <c r="J38" s="963"/>
      <c r="K38" s="964"/>
      <c r="L38" s="963"/>
      <c r="M38" s="960"/>
    </row>
    <row r="39" spans="1:13" ht="83.25" customHeight="1" x14ac:dyDescent="0.3">
      <c r="A39" s="304"/>
      <c r="B39" s="967"/>
      <c r="C39" s="641"/>
      <c r="D39" s="101">
        <f>DESCRIPCION!D33</f>
        <v>0</v>
      </c>
      <c r="E39" s="641"/>
      <c r="F39" s="962"/>
      <c r="G39" s="641"/>
      <c r="H39" s="962"/>
      <c r="I39" s="219"/>
      <c r="J39" s="963"/>
      <c r="K39" s="965"/>
      <c r="L39" s="963"/>
      <c r="M39" s="960"/>
    </row>
    <row r="40" spans="1:13" ht="87.75" customHeight="1" x14ac:dyDescent="0.3">
      <c r="A40" s="304"/>
      <c r="B40" s="967"/>
      <c r="C40" s="641"/>
      <c r="D40" s="101">
        <f>DESCRIPCION!D34</f>
        <v>0</v>
      </c>
      <c r="E40" s="641"/>
      <c r="F40" s="962"/>
      <c r="G40" s="641"/>
      <c r="H40" s="962"/>
      <c r="I40" s="219"/>
      <c r="J40" s="963"/>
      <c r="K40" s="966"/>
      <c r="L40" s="963"/>
      <c r="M40" s="960"/>
    </row>
    <row r="41" spans="1:13" ht="96" customHeight="1" thickBot="1" x14ac:dyDescent="0.35">
      <c r="A41" s="304"/>
      <c r="B41" s="968"/>
      <c r="C41" s="969"/>
      <c r="D41" s="223"/>
      <c r="E41" s="969"/>
      <c r="F41" s="970"/>
      <c r="G41" s="969"/>
      <c r="H41" s="204" t="s">
        <v>245</v>
      </c>
      <c r="I41" s="224"/>
      <c r="J41" s="225"/>
      <c r="K41" s="225"/>
      <c r="L41" s="225"/>
      <c r="M41" s="961"/>
    </row>
    <row r="42" spans="1:13" ht="97.5" customHeight="1" x14ac:dyDescent="0.3">
      <c r="A42" s="304"/>
      <c r="B42" s="967" t="str">
        <f>DESCRIPCION!A35</f>
        <v>i</v>
      </c>
      <c r="C42" s="641">
        <f>'IDENTIFICACION DE RIESGOS'!F36</f>
        <v>0</v>
      </c>
      <c r="D42" s="101">
        <f>DESCRIPCION!D35</f>
        <v>0</v>
      </c>
      <c r="E42" s="641">
        <f>'VALORACIÓN RIESGOS RESIDUAL'!E183:G183</f>
        <v>0</v>
      </c>
      <c r="F42" s="962">
        <f>'VALORACIÓN RIESGOS RESIDUAL'!J183</f>
        <v>0</v>
      </c>
      <c r="G42" s="641">
        <f>'VALORACIÓN RIESGOS RESIDUAL'!K179</f>
        <v>0</v>
      </c>
      <c r="H42" s="962"/>
      <c r="I42" s="219"/>
      <c r="J42" s="963"/>
      <c r="K42" s="964"/>
      <c r="L42" s="963"/>
      <c r="M42" s="960"/>
    </row>
    <row r="43" spans="1:13" ht="91.5" customHeight="1" x14ac:dyDescent="0.3">
      <c r="A43" s="304"/>
      <c r="B43" s="967"/>
      <c r="C43" s="641"/>
      <c r="D43" s="101">
        <f>DESCRIPCION!D36</f>
        <v>0</v>
      </c>
      <c r="E43" s="641"/>
      <c r="F43" s="962"/>
      <c r="G43" s="641"/>
      <c r="H43" s="962"/>
      <c r="I43" s="219"/>
      <c r="J43" s="963"/>
      <c r="K43" s="965"/>
      <c r="L43" s="963"/>
      <c r="M43" s="960"/>
    </row>
    <row r="44" spans="1:13" ht="77.25" customHeight="1" x14ac:dyDescent="0.3">
      <c r="A44" s="304"/>
      <c r="B44" s="967"/>
      <c r="C44" s="641"/>
      <c r="D44" s="101">
        <f>DESCRIPCION!D37</f>
        <v>0</v>
      </c>
      <c r="E44" s="641"/>
      <c r="F44" s="962"/>
      <c r="G44" s="641"/>
      <c r="H44" s="962"/>
      <c r="I44" s="219"/>
      <c r="J44" s="963"/>
      <c r="K44" s="966"/>
      <c r="L44" s="963"/>
      <c r="M44" s="960"/>
    </row>
    <row r="45" spans="1:13" ht="75" customHeight="1" thickBot="1" x14ac:dyDescent="0.35">
      <c r="A45" s="304"/>
      <c r="B45" s="968"/>
      <c r="C45" s="969"/>
      <c r="D45" s="223"/>
      <c r="E45" s="969"/>
      <c r="F45" s="970"/>
      <c r="G45" s="969"/>
      <c r="H45" s="204" t="s">
        <v>245</v>
      </c>
      <c r="I45" s="224"/>
      <c r="J45" s="225"/>
      <c r="K45" s="225"/>
      <c r="L45" s="225"/>
      <c r="M45" s="961"/>
    </row>
    <row r="46" spans="1:13" ht="93.75" customHeight="1" x14ac:dyDescent="0.3">
      <c r="A46" s="304"/>
      <c r="B46" s="967" t="str">
        <f>DESCRIPCION!A38</f>
        <v>j</v>
      </c>
      <c r="C46" s="641">
        <f>'IDENTIFICACION DE RIESGOS'!F39</f>
        <v>0</v>
      </c>
      <c r="D46" s="101">
        <f>DESCRIPCION!D38</f>
        <v>0</v>
      </c>
      <c r="E46" s="641">
        <f>'VALORACIÓN RIESGOS RESIDUAL'!E204:G204</f>
        <v>0</v>
      </c>
      <c r="F46" s="962">
        <f>'VALORACIÓN RIESGOS RESIDUAL'!J204</f>
        <v>0</v>
      </c>
      <c r="G46" s="641">
        <f>'VALORACIÓN RIESGOS RESIDUAL'!K200</f>
        <v>0</v>
      </c>
      <c r="H46" s="962"/>
      <c r="I46" s="219"/>
      <c r="J46" s="963"/>
      <c r="K46" s="964"/>
      <c r="L46" s="963"/>
      <c r="M46" s="960"/>
    </row>
    <row r="47" spans="1:13" ht="93.75" customHeight="1" x14ac:dyDescent="0.3">
      <c r="A47" s="304"/>
      <c r="B47" s="967"/>
      <c r="C47" s="641"/>
      <c r="D47" s="101">
        <f>DESCRIPCION!D39</f>
        <v>0</v>
      </c>
      <c r="E47" s="641"/>
      <c r="F47" s="962"/>
      <c r="G47" s="641"/>
      <c r="H47" s="962"/>
      <c r="I47" s="219"/>
      <c r="J47" s="963"/>
      <c r="K47" s="965"/>
      <c r="L47" s="963"/>
      <c r="M47" s="960"/>
    </row>
    <row r="48" spans="1:13" ht="101.25" customHeight="1" x14ac:dyDescent="0.3">
      <c r="A48" s="304"/>
      <c r="B48" s="967"/>
      <c r="C48" s="641"/>
      <c r="D48" s="101">
        <f>DESCRIPCION!D40</f>
        <v>0</v>
      </c>
      <c r="E48" s="641"/>
      <c r="F48" s="962"/>
      <c r="G48" s="641"/>
      <c r="H48" s="962"/>
      <c r="I48" s="219"/>
      <c r="J48" s="963"/>
      <c r="K48" s="966"/>
      <c r="L48" s="963"/>
      <c r="M48" s="960"/>
    </row>
    <row r="49" spans="1:13" ht="100.5" customHeight="1" thickBot="1" x14ac:dyDescent="0.35">
      <c r="A49" s="305"/>
      <c r="B49" s="968"/>
      <c r="C49" s="969"/>
      <c r="D49" s="223"/>
      <c r="E49" s="969"/>
      <c r="F49" s="970"/>
      <c r="G49" s="969"/>
      <c r="H49" s="204" t="s">
        <v>245</v>
      </c>
      <c r="I49" s="224"/>
      <c r="J49" s="225"/>
      <c r="K49" s="225"/>
      <c r="L49" s="225"/>
      <c r="M49" s="961"/>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A10:A17"/>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303</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93" t="s">
        <v>299</v>
      </c>
    </row>
    <row r="2" spans="1:1" x14ac:dyDescent="0.3">
      <c r="A2" s="193" t="s">
        <v>296</v>
      </c>
    </row>
    <row r="3" spans="1:1" x14ac:dyDescent="0.3">
      <c r="A3" s="193" t="s">
        <v>297</v>
      </c>
    </row>
    <row r="4" spans="1:1" x14ac:dyDescent="0.3">
      <c r="A4" s="193" t="s">
        <v>298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274</v>
      </c>
      <c r="B1" t="s">
        <v>280</v>
      </c>
      <c r="C1" t="s">
        <v>284</v>
      </c>
    </row>
    <row r="2" spans="1:3" x14ac:dyDescent="0.3">
      <c r="A2" t="s">
        <v>275</v>
      </c>
      <c r="B2" t="s">
        <v>292</v>
      </c>
      <c r="C2" t="s">
        <v>285</v>
      </c>
    </row>
    <row r="3" spans="1:3" x14ac:dyDescent="0.3">
      <c r="A3" t="s">
        <v>276</v>
      </c>
      <c r="B3" t="s">
        <v>281</v>
      </c>
      <c r="C3" t="s">
        <v>286</v>
      </c>
    </row>
    <row r="4" spans="1:3" x14ac:dyDescent="0.3">
      <c r="A4" t="s">
        <v>277</v>
      </c>
      <c r="B4" t="s">
        <v>291</v>
      </c>
      <c r="C4" t="s">
        <v>287</v>
      </c>
    </row>
    <row r="5" spans="1:3" x14ac:dyDescent="0.3">
      <c r="A5" t="s">
        <v>278</v>
      </c>
      <c r="B5" t="s">
        <v>282</v>
      </c>
      <c r="C5" t="s">
        <v>248</v>
      </c>
    </row>
    <row r="6" spans="1:3" x14ac:dyDescent="0.3">
      <c r="A6" t="s">
        <v>304</v>
      </c>
      <c r="B6" t="s">
        <v>304</v>
      </c>
      <c r="C6" t="s">
        <v>304</v>
      </c>
    </row>
    <row r="7" spans="1:3" x14ac:dyDescent="0.3">
      <c r="A7" t="s">
        <v>279</v>
      </c>
      <c r="B7" t="s">
        <v>283</v>
      </c>
      <c r="C7" t="s">
        <v>288</v>
      </c>
    </row>
    <row r="8" spans="1:3" x14ac:dyDescent="0.3">
      <c r="B8" t="s">
        <v>14</v>
      </c>
      <c r="C8" t="s">
        <v>289</v>
      </c>
    </row>
    <row r="9" spans="1:3" x14ac:dyDescent="0.3">
      <c r="C9" t="s">
        <v>249</v>
      </c>
    </row>
    <row r="10" spans="1:3" x14ac:dyDescent="0.3">
      <c r="C10" t="s">
        <v>290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C00000"/>
  </sheetPr>
  <dimension ref="A1:X42"/>
  <sheetViews>
    <sheetView zoomScale="70" zoomScaleNormal="70" workbookViewId="0">
      <selection activeCell="D13" sqref="D13"/>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36"/>
      <c r="B1" s="354" t="str">
        <f>CONTEXTO!B1</f>
        <v xml:space="preserve">PROCESO:  SISTEMA INTEGRADO DE GESTIÓN </v>
      </c>
      <c r="C1" s="354"/>
      <c r="D1" s="354"/>
      <c r="E1" s="354"/>
      <c r="F1" s="354"/>
      <c r="G1" s="354"/>
      <c r="H1" s="354"/>
      <c r="I1" s="354"/>
      <c r="J1" s="354"/>
      <c r="K1" s="354"/>
      <c r="L1" s="354"/>
      <c r="M1" s="354"/>
      <c r="N1" s="354"/>
      <c r="O1" s="354"/>
      <c r="P1" s="354"/>
      <c r="Q1" s="354"/>
      <c r="R1" s="354"/>
      <c r="S1" s="355"/>
      <c r="T1" s="429" t="s">
        <v>391</v>
      </c>
      <c r="U1" s="362"/>
      <c r="V1" s="362"/>
      <c r="W1" s="363"/>
    </row>
    <row r="2" spans="1:24" ht="25.5" customHeight="1" x14ac:dyDescent="0.3">
      <c r="A2" s="437"/>
      <c r="B2" s="357"/>
      <c r="C2" s="357"/>
      <c r="D2" s="357"/>
      <c r="E2" s="357"/>
      <c r="F2" s="357"/>
      <c r="G2" s="357"/>
      <c r="H2" s="357"/>
      <c r="I2" s="357"/>
      <c r="J2" s="357"/>
      <c r="K2" s="357"/>
      <c r="L2" s="357"/>
      <c r="M2" s="357"/>
      <c r="N2" s="357"/>
      <c r="O2" s="357"/>
      <c r="P2" s="357"/>
      <c r="Q2" s="357"/>
      <c r="R2" s="357"/>
      <c r="S2" s="358"/>
      <c r="T2" s="430" t="s">
        <v>389</v>
      </c>
      <c r="U2" s="431"/>
      <c r="V2" s="431"/>
      <c r="W2" s="432"/>
    </row>
    <row r="3" spans="1:24" ht="15" customHeight="1" x14ac:dyDescent="0.3">
      <c r="A3" s="437"/>
      <c r="B3" s="357" t="s">
        <v>41</v>
      </c>
      <c r="C3" s="357"/>
      <c r="D3" s="357"/>
      <c r="E3" s="357"/>
      <c r="F3" s="357"/>
      <c r="G3" s="357"/>
      <c r="H3" s="357"/>
      <c r="I3" s="357"/>
      <c r="J3" s="357"/>
      <c r="K3" s="357"/>
      <c r="L3" s="357"/>
      <c r="M3" s="357"/>
      <c r="N3" s="357"/>
      <c r="O3" s="357"/>
      <c r="P3" s="357"/>
      <c r="Q3" s="357"/>
      <c r="R3" s="357"/>
      <c r="S3" s="358"/>
      <c r="T3" s="430" t="s">
        <v>392</v>
      </c>
      <c r="U3" s="431"/>
      <c r="V3" s="431"/>
      <c r="W3" s="432"/>
    </row>
    <row r="4" spans="1:24" ht="15.75" customHeight="1" x14ac:dyDescent="0.3">
      <c r="A4" s="438"/>
      <c r="B4" s="441"/>
      <c r="C4" s="441"/>
      <c r="D4" s="441"/>
      <c r="E4" s="441"/>
      <c r="F4" s="441"/>
      <c r="G4" s="441"/>
      <c r="H4" s="441"/>
      <c r="I4" s="441"/>
      <c r="J4" s="441"/>
      <c r="K4" s="441"/>
      <c r="L4" s="441"/>
      <c r="M4" s="441"/>
      <c r="N4" s="441"/>
      <c r="O4" s="441"/>
      <c r="P4" s="441"/>
      <c r="Q4" s="441"/>
      <c r="R4" s="441"/>
      <c r="S4" s="442"/>
      <c r="T4" s="430" t="s">
        <v>377</v>
      </c>
      <c r="U4" s="431"/>
      <c r="V4" s="431"/>
      <c r="W4" s="432"/>
    </row>
    <row r="5" spans="1:24" ht="15.75" customHeight="1" x14ac:dyDescent="0.3">
      <c r="A5" s="438"/>
      <c r="B5" s="438"/>
      <c r="C5" s="438"/>
      <c r="D5" s="438"/>
      <c r="E5" s="438"/>
      <c r="F5" s="438"/>
      <c r="G5" s="438"/>
      <c r="H5" s="438"/>
      <c r="I5" s="438"/>
      <c r="J5" s="438"/>
      <c r="K5" s="438"/>
      <c r="L5" s="438"/>
      <c r="M5" s="438"/>
      <c r="N5" s="438"/>
      <c r="O5" s="438"/>
      <c r="P5" s="438"/>
      <c r="Q5" s="438"/>
      <c r="R5" s="438"/>
      <c r="S5" s="438"/>
      <c r="T5" s="443"/>
      <c r="U5" s="136"/>
      <c r="V5" s="136"/>
      <c r="W5" s="242"/>
    </row>
    <row r="6" spans="1:24" s="1" customFormat="1" ht="27" customHeight="1" x14ac:dyDescent="0.25">
      <c r="A6" s="440"/>
      <c r="B6" s="440"/>
      <c r="C6" s="440"/>
      <c r="D6" s="440"/>
      <c r="E6" s="440"/>
      <c r="F6" s="440"/>
      <c r="G6" s="440"/>
      <c r="H6" s="440"/>
      <c r="I6" s="440"/>
      <c r="J6" s="440"/>
      <c r="K6" s="440"/>
      <c r="L6" s="440"/>
      <c r="M6" s="440"/>
      <c r="N6" s="440"/>
      <c r="O6" s="440"/>
      <c r="P6" s="440"/>
      <c r="Q6" s="440"/>
      <c r="R6" s="440"/>
      <c r="S6" s="440"/>
      <c r="T6" s="440"/>
      <c r="W6" s="73"/>
    </row>
    <row r="7" spans="1:24" s="1" customFormat="1" ht="81" customHeight="1" thickBot="1" x14ac:dyDescent="0.3">
      <c r="A7" s="439"/>
      <c r="B7" s="439"/>
      <c r="C7" s="439"/>
      <c r="D7" s="439"/>
      <c r="E7" s="439"/>
      <c r="F7" s="439"/>
      <c r="G7" s="439"/>
      <c r="H7" s="439"/>
      <c r="I7" s="439"/>
      <c r="J7" s="439"/>
      <c r="K7" s="439"/>
      <c r="L7" s="439"/>
      <c r="M7" s="439"/>
      <c r="N7" s="439"/>
      <c r="O7" s="439"/>
      <c r="P7" s="439"/>
      <c r="Q7" s="439"/>
      <c r="R7" s="439"/>
      <c r="S7" s="439"/>
      <c r="T7" s="439"/>
      <c r="U7" s="60"/>
      <c r="V7" s="60"/>
      <c r="W7" s="243"/>
    </row>
    <row r="8" spans="1:24" s="1" customFormat="1" ht="26.25" customHeight="1" thickBot="1" x14ac:dyDescent="0.3">
      <c r="A8" s="244"/>
      <c r="B8" s="244"/>
      <c r="C8" s="244"/>
      <c r="D8" s="244"/>
      <c r="E8" s="244"/>
      <c r="F8" s="244"/>
      <c r="G8" s="244"/>
      <c r="H8" s="244"/>
      <c r="I8" s="244"/>
      <c r="J8" s="244"/>
      <c r="K8" s="244"/>
      <c r="L8" s="244"/>
      <c r="M8" s="244"/>
      <c r="N8" s="244"/>
      <c r="O8" s="244"/>
      <c r="P8" s="244"/>
      <c r="Q8" s="244"/>
      <c r="R8" s="244"/>
      <c r="S8" s="244"/>
      <c r="T8" s="245"/>
      <c r="X8" s="95"/>
    </row>
    <row r="9" spans="1:24" s="1" customFormat="1" ht="39.75" customHeight="1" thickBot="1" x14ac:dyDescent="0.3">
      <c r="A9" s="427"/>
      <c r="B9" s="427"/>
      <c r="C9" s="427" t="b">
        <v>0</v>
      </c>
      <c r="D9" s="427"/>
      <c r="E9" s="427"/>
      <c r="F9" s="427"/>
      <c r="G9" s="427"/>
      <c r="H9" s="427"/>
      <c r="I9" s="427"/>
      <c r="J9" s="427"/>
      <c r="K9" s="427"/>
      <c r="L9" s="427"/>
      <c r="M9" s="427"/>
      <c r="N9" s="427"/>
      <c r="O9" s="427"/>
      <c r="P9" s="427"/>
      <c r="Q9" s="427"/>
      <c r="R9" s="427"/>
      <c r="S9" s="427"/>
      <c r="T9" s="428"/>
    </row>
    <row r="10" spans="1:24" s="40" customFormat="1" ht="49.8" customHeight="1" thickBot="1" x14ac:dyDescent="0.35">
      <c r="A10" s="239" t="s">
        <v>42</v>
      </c>
      <c r="B10" s="240" t="s">
        <v>254</v>
      </c>
      <c r="C10" s="240" t="s">
        <v>43</v>
      </c>
      <c r="D10" s="240" t="s">
        <v>44</v>
      </c>
      <c r="E10" s="240" t="s">
        <v>45</v>
      </c>
      <c r="F10" s="240" t="s">
        <v>46</v>
      </c>
      <c r="G10" s="240" t="s">
        <v>47</v>
      </c>
      <c r="H10" s="240" t="s">
        <v>48</v>
      </c>
      <c r="I10" s="240" t="s">
        <v>49</v>
      </c>
      <c r="J10" s="240" t="s">
        <v>50</v>
      </c>
      <c r="K10" s="240" t="s">
        <v>51</v>
      </c>
      <c r="L10" s="240" t="s">
        <v>52</v>
      </c>
      <c r="M10" s="240" t="s">
        <v>53</v>
      </c>
      <c r="N10" s="240" t="s">
        <v>54</v>
      </c>
      <c r="O10" s="240" t="s">
        <v>55</v>
      </c>
      <c r="P10" s="240" t="s">
        <v>56</v>
      </c>
      <c r="Q10" s="240" t="s">
        <v>57</v>
      </c>
      <c r="R10" s="241" t="s">
        <v>58</v>
      </c>
      <c r="S10" s="246" t="s">
        <v>59</v>
      </c>
      <c r="T10" s="252" t="s">
        <v>308</v>
      </c>
    </row>
    <row r="11" spans="1:24" ht="39.75" customHeight="1" x14ac:dyDescent="0.3">
      <c r="A11" s="66">
        <v>1</v>
      </c>
      <c r="B11" s="97"/>
      <c r="C11" s="67"/>
      <c r="D11" s="67"/>
      <c r="E11" s="67"/>
      <c r="F11" s="67"/>
      <c r="G11" s="67"/>
      <c r="H11" s="67"/>
      <c r="I11" s="67"/>
      <c r="J11" s="67"/>
      <c r="K11" s="67"/>
      <c r="L11" s="67"/>
      <c r="M11" s="67"/>
      <c r="N11" s="67"/>
      <c r="O11" s="67"/>
      <c r="P11" s="67"/>
      <c r="Q11" s="67"/>
      <c r="R11" s="66"/>
      <c r="S11" s="247"/>
      <c r="T11" s="253"/>
    </row>
    <row r="12" spans="1:24" ht="45.75" customHeight="1" x14ac:dyDescent="0.3">
      <c r="A12" s="66">
        <v>2</v>
      </c>
      <c r="B12" s="97"/>
      <c r="C12" s="67"/>
      <c r="D12" s="67"/>
      <c r="E12" s="67"/>
      <c r="F12" s="67"/>
      <c r="G12" s="67"/>
      <c r="H12" s="67"/>
      <c r="I12" s="67"/>
      <c r="J12" s="67"/>
      <c r="K12" s="67"/>
      <c r="L12" s="67"/>
      <c r="M12" s="67"/>
      <c r="N12" s="67"/>
      <c r="O12" s="67"/>
      <c r="P12" s="67"/>
      <c r="Q12" s="67"/>
      <c r="R12" s="66"/>
      <c r="S12" s="247"/>
      <c r="T12" s="249"/>
    </row>
    <row r="13" spans="1:24" ht="65.25" customHeight="1" x14ac:dyDescent="0.3">
      <c r="A13" s="66">
        <v>3</v>
      </c>
      <c r="B13" s="97"/>
      <c r="C13" s="67"/>
      <c r="D13" s="67"/>
      <c r="E13" s="67"/>
      <c r="F13" s="67"/>
      <c r="G13" s="67"/>
      <c r="H13" s="67"/>
      <c r="I13" s="67"/>
      <c r="J13" s="67"/>
      <c r="K13" s="67"/>
      <c r="L13" s="67"/>
      <c r="M13" s="67"/>
      <c r="N13" s="67"/>
      <c r="O13" s="67"/>
      <c r="P13" s="67"/>
      <c r="Q13" s="67"/>
      <c r="R13" s="66"/>
      <c r="S13" s="247"/>
      <c r="T13" s="250"/>
    </row>
    <row r="14" spans="1:24" ht="39.75" customHeight="1" x14ac:dyDescent="0.3">
      <c r="A14" s="66">
        <v>4</v>
      </c>
      <c r="B14" s="97"/>
      <c r="C14" s="67"/>
      <c r="D14" s="67"/>
      <c r="E14" s="67"/>
      <c r="F14" s="67"/>
      <c r="G14" s="67"/>
      <c r="H14" s="67"/>
      <c r="I14" s="67"/>
      <c r="J14" s="67"/>
      <c r="K14" s="67"/>
      <c r="L14" s="67"/>
      <c r="M14" s="67"/>
      <c r="N14" s="67"/>
      <c r="O14" s="67"/>
      <c r="P14" s="67"/>
      <c r="Q14" s="67"/>
      <c r="R14" s="66"/>
      <c r="S14" s="247"/>
      <c r="T14" s="250"/>
    </row>
    <row r="15" spans="1:24" ht="39.75" customHeight="1" x14ac:dyDescent="0.3">
      <c r="A15" s="66">
        <v>5</v>
      </c>
      <c r="B15" s="97"/>
      <c r="C15" s="67"/>
      <c r="D15" s="67"/>
      <c r="E15" s="67"/>
      <c r="F15" s="67"/>
      <c r="G15" s="67"/>
      <c r="H15" s="67"/>
      <c r="I15" s="67"/>
      <c r="J15" s="67"/>
      <c r="K15" s="67"/>
      <c r="L15" s="67"/>
      <c r="M15" s="67"/>
      <c r="N15" s="67"/>
      <c r="O15" s="67"/>
      <c r="P15" s="67"/>
      <c r="Q15" s="67"/>
      <c r="R15" s="66"/>
      <c r="S15" s="247"/>
      <c r="T15" s="250"/>
    </row>
    <row r="16" spans="1:24" ht="39.75" customHeight="1" x14ac:dyDescent="0.3">
      <c r="A16" s="66">
        <v>6</v>
      </c>
      <c r="B16" s="97"/>
      <c r="C16" s="67"/>
      <c r="D16" s="67"/>
      <c r="E16" s="67"/>
      <c r="F16" s="67"/>
      <c r="G16" s="67"/>
      <c r="H16" s="67"/>
      <c r="I16" s="67"/>
      <c r="J16" s="67"/>
      <c r="K16" s="67"/>
      <c r="L16" s="67"/>
      <c r="M16" s="67"/>
      <c r="N16" s="67"/>
      <c r="O16" s="67"/>
      <c r="P16" s="67"/>
      <c r="Q16" s="67"/>
      <c r="R16" s="66"/>
      <c r="S16" s="247"/>
      <c r="T16" s="250"/>
    </row>
    <row r="17" spans="1:20" ht="39.75" customHeight="1" x14ac:dyDescent="0.3">
      <c r="A17" s="66">
        <v>7</v>
      </c>
      <c r="B17" s="97"/>
      <c r="C17" s="67"/>
      <c r="D17" s="67"/>
      <c r="E17" s="67"/>
      <c r="F17" s="67"/>
      <c r="G17" s="67"/>
      <c r="H17" s="67"/>
      <c r="I17" s="67"/>
      <c r="J17" s="67"/>
      <c r="K17" s="67"/>
      <c r="L17" s="67"/>
      <c r="M17" s="67"/>
      <c r="N17" s="67"/>
      <c r="O17" s="67"/>
      <c r="P17" s="67"/>
      <c r="Q17" s="67"/>
      <c r="R17" s="66"/>
      <c r="S17" s="247"/>
      <c r="T17" s="250"/>
    </row>
    <row r="18" spans="1:20" ht="46.5" customHeight="1" x14ac:dyDescent="0.3">
      <c r="A18" s="66">
        <v>8</v>
      </c>
      <c r="B18" s="97"/>
      <c r="C18" s="67"/>
      <c r="D18" s="67"/>
      <c r="E18" s="67"/>
      <c r="F18" s="67"/>
      <c r="G18" s="67"/>
      <c r="H18" s="67"/>
      <c r="I18" s="67"/>
      <c r="J18" s="67"/>
      <c r="K18" s="67"/>
      <c r="L18" s="67"/>
      <c r="M18" s="67"/>
      <c r="N18" s="67"/>
      <c r="O18" s="67"/>
      <c r="P18" s="67"/>
      <c r="Q18" s="67"/>
      <c r="R18" s="66"/>
      <c r="S18" s="247"/>
      <c r="T18" s="250"/>
    </row>
    <row r="19" spans="1:20" ht="47.25" customHeight="1" x14ac:dyDescent="0.3">
      <c r="A19" s="66">
        <v>9</v>
      </c>
      <c r="B19" s="97"/>
      <c r="C19" s="67"/>
      <c r="D19" s="67"/>
      <c r="E19" s="67"/>
      <c r="F19" s="67"/>
      <c r="G19" s="67"/>
      <c r="H19" s="67"/>
      <c r="I19" s="67"/>
      <c r="J19" s="67"/>
      <c r="K19" s="67"/>
      <c r="L19" s="67"/>
      <c r="M19" s="67"/>
      <c r="N19" s="67"/>
      <c r="O19" s="67"/>
      <c r="P19" s="67"/>
      <c r="Q19" s="67"/>
      <c r="R19" s="66"/>
      <c r="S19" s="247"/>
      <c r="T19" s="250"/>
    </row>
    <row r="20" spans="1:20" ht="39.75" customHeight="1" x14ac:dyDescent="0.3">
      <c r="A20" s="66">
        <v>10</v>
      </c>
      <c r="B20" s="97"/>
      <c r="C20" s="67"/>
      <c r="D20" s="67"/>
      <c r="E20" s="67"/>
      <c r="F20" s="67"/>
      <c r="G20" s="67"/>
      <c r="H20" s="67"/>
      <c r="I20" s="67"/>
      <c r="J20" s="67"/>
      <c r="K20" s="67"/>
      <c r="L20" s="67"/>
      <c r="M20" s="67"/>
      <c r="N20" s="67"/>
      <c r="O20" s="67"/>
      <c r="P20" s="67"/>
      <c r="Q20" s="67"/>
      <c r="R20" s="66"/>
      <c r="S20" s="247"/>
      <c r="T20" s="250"/>
    </row>
    <row r="21" spans="1:20" ht="39.75" customHeight="1" x14ac:dyDescent="0.3">
      <c r="A21" s="66">
        <v>11</v>
      </c>
      <c r="B21" s="97"/>
      <c r="C21" s="67"/>
      <c r="D21" s="67"/>
      <c r="E21" s="67"/>
      <c r="F21" s="67"/>
      <c r="G21" s="67"/>
      <c r="H21" s="67"/>
      <c r="I21" s="67"/>
      <c r="J21" s="67"/>
      <c r="K21" s="67"/>
      <c r="L21" s="67"/>
      <c r="M21" s="67"/>
      <c r="N21" s="67"/>
      <c r="O21" s="67"/>
      <c r="P21" s="67"/>
      <c r="Q21" s="67"/>
      <c r="R21" s="66"/>
      <c r="S21" s="247"/>
      <c r="T21" s="250"/>
    </row>
    <row r="22" spans="1:20" ht="45.75" customHeight="1" x14ac:dyDescent="0.3">
      <c r="A22" s="66">
        <v>12</v>
      </c>
      <c r="B22" s="97"/>
      <c r="C22" s="67"/>
      <c r="D22" s="67"/>
      <c r="E22" s="67"/>
      <c r="F22" s="67"/>
      <c r="G22" s="67"/>
      <c r="H22" s="67"/>
      <c r="I22" s="67"/>
      <c r="J22" s="67"/>
      <c r="K22" s="67"/>
      <c r="L22" s="67"/>
      <c r="M22" s="67"/>
      <c r="N22" s="67"/>
      <c r="O22" s="67"/>
      <c r="P22" s="67"/>
      <c r="Q22" s="67"/>
      <c r="R22" s="66"/>
      <c r="S22" s="247"/>
      <c r="T22" s="250"/>
    </row>
    <row r="23" spans="1:20" ht="49.5" customHeight="1" x14ac:dyDescent="0.3">
      <c r="A23" s="66">
        <v>13</v>
      </c>
      <c r="B23" s="97"/>
      <c r="C23" s="67"/>
      <c r="D23" s="67"/>
      <c r="E23" s="67"/>
      <c r="F23" s="67"/>
      <c r="G23" s="67"/>
      <c r="H23" s="67"/>
      <c r="I23" s="67"/>
      <c r="J23" s="67"/>
      <c r="K23" s="67"/>
      <c r="L23" s="67"/>
      <c r="M23" s="67"/>
      <c r="N23" s="67"/>
      <c r="O23" s="67"/>
      <c r="P23" s="67"/>
      <c r="Q23" s="67"/>
      <c r="R23" s="66"/>
      <c r="S23" s="247"/>
      <c r="T23" s="250"/>
    </row>
    <row r="24" spans="1:20" ht="39.75" customHeight="1" x14ac:dyDescent="0.3">
      <c r="A24" s="66">
        <v>14</v>
      </c>
      <c r="B24" s="97"/>
      <c r="C24" s="67"/>
      <c r="D24" s="67"/>
      <c r="E24" s="67"/>
      <c r="F24" s="67"/>
      <c r="G24" s="67"/>
      <c r="H24" s="67"/>
      <c r="I24" s="67"/>
      <c r="J24" s="67"/>
      <c r="K24" s="67"/>
      <c r="L24" s="67"/>
      <c r="M24" s="67"/>
      <c r="N24" s="67"/>
      <c r="O24" s="67"/>
      <c r="P24" s="67"/>
      <c r="Q24" s="67"/>
      <c r="R24" s="66"/>
      <c r="S24" s="247"/>
      <c r="T24" s="250"/>
    </row>
    <row r="25" spans="1:20" ht="39.75" customHeight="1" x14ac:dyDescent="0.3">
      <c r="A25" s="66">
        <v>15</v>
      </c>
      <c r="B25" s="97"/>
      <c r="C25" s="67"/>
      <c r="D25" s="67"/>
      <c r="E25" s="67"/>
      <c r="F25" s="67"/>
      <c r="G25" s="67"/>
      <c r="H25" s="67"/>
      <c r="I25" s="67"/>
      <c r="J25" s="67"/>
      <c r="K25" s="67"/>
      <c r="L25" s="67"/>
      <c r="M25" s="67"/>
      <c r="N25" s="67"/>
      <c r="O25" s="67"/>
      <c r="P25" s="67"/>
      <c r="Q25" s="67"/>
      <c r="R25" s="66"/>
      <c r="S25" s="247"/>
      <c r="T25" s="250"/>
    </row>
    <row r="26" spans="1:20" ht="48.75" customHeight="1" x14ac:dyDescent="0.3">
      <c r="A26" s="66">
        <v>16</v>
      </c>
      <c r="B26" s="97"/>
      <c r="C26" s="67"/>
      <c r="D26" s="67"/>
      <c r="E26" s="67"/>
      <c r="F26" s="67"/>
      <c r="G26" s="67"/>
      <c r="H26" s="67"/>
      <c r="I26" s="67"/>
      <c r="J26" s="67"/>
      <c r="K26" s="67"/>
      <c r="L26" s="67"/>
      <c r="M26" s="67"/>
      <c r="N26" s="67"/>
      <c r="O26" s="67"/>
      <c r="P26" s="67"/>
      <c r="Q26" s="67"/>
      <c r="R26" s="66"/>
      <c r="S26" s="247"/>
      <c r="T26" s="250"/>
    </row>
    <row r="27" spans="1:20" ht="39.75" customHeight="1" x14ac:dyDescent="0.3">
      <c r="A27" s="66">
        <v>17</v>
      </c>
      <c r="B27" s="97"/>
      <c r="C27" s="67"/>
      <c r="D27" s="67"/>
      <c r="E27" s="67"/>
      <c r="F27" s="67"/>
      <c r="G27" s="67"/>
      <c r="H27" s="67"/>
      <c r="I27" s="67"/>
      <c r="J27" s="67"/>
      <c r="K27" s="67"/>
      <c r="L27" s="67"/>
      <c r="M27" s="67"/>
      <c r="N27" s="67"/>
      <c r="O27" s="67"/>
      <c r="P27" s="67"/>
      <c r="Q27" s="67"/>
      <c r="R27" s="66"/>
      <c r="S27" s="247"/>
      <c r="T27" s="250"/>
    </row>
    <row r="28" spans="1:20" ht="39.75" customHeight="1" x14ac:dyDescent="0.3">
      <c r="A28" s="66">
        <v>18</v>
      </c>
      <c r="B28" s="97"/>
      <c r="C28" s="67"/>
      <c r="D28" s="67"/>
      <c r="E28" s="67"/>
      <c r="F28" s="67"/>
      <c r="G28" s="67"/>
      <c r="H28" s="67"/>
      <c r="I28" s="67"/>
      <c r="J28" s="67"/>
      <c r="K28" s="67"/>
      <c r="L28" s="67"/>
      <c r="M28" s="67"/>
      <c r="N28" s="67"/>
      <c r="O28" s="67"/>
      <c r="P28" s="67"/>
      <c r="Q28" s="67"/>
      <c r="R28" s="66"/>
      <c r="S28" s="247"/>
      <c r="T28" s="250"/>
    </row>
    <row r="29" spans="1:20" ht="48" customHeight="1" x14ac:dyDescent="0.3">
      <c r="A29" s="66">
        <v>19</v>
      </c>
      <c r="B29" s="97"/>
      <c r="C29" s="67"/>
      <c r="D29" s="67"/>
      <c r="E29" s="67"/>
      <c r="F29" s="67"/>
      <c r="G29" s="67"/>
      <c r="H29" s="67"/>
      <c r="I29" s="67"/>
      <c r="J29" s="67"/>
      <c r="K29" s="67"/>
      <c r="L29" s="67"/>
      <c r="M29" s="67"/>
      <c r="N29" s="67"/>
      <c r="O29" s="67"/>
      <c r="P29" s="67"/>
      <c r="Q29" s="67"/>
      <c r="R29" s="66"/>
      <c r="S29" s="247"/>
      <c r="T29" s="250"/>
    </row>
    <row r="30" spans="1:20" ht="39.75" customHeight="1" x14ac:dyDescent="0.3">
      <c r="A30" s="66">
        <v>20</v>
      </c>
      <c r="B30" s="97"/>
      <c r="C30" s="67"/>
      <c r="D30" s="67"/>
      <c r="E30" s="67"/>
      <c r="F30" s="67"/>
      <c r="G30" s="67"/>
      <c r="H30" s="67"/>
      <c r="I30" s="67"/>
      <c r="J30" s="67"/>
      <c r="K30" s="67"/>
      <c r="L30" s="67"/>
      <c r="M30" s="67"/>
      <c r="N30" s="67"/>
      <c r="O30" s="67"/>
      <c r="P30" s="67"/>
      <c r="Q30" s="67"/>
      <c r="R30" s="66"/>
      <c r="S30" s="247"/>
      <c r="T30" s="250"/>
    </row>
    <row r="31" spans="1:20" ht="49.5" customHeight="1" x14ac:dyDescent="0.3">
      <c r="A31" s="66">
        <v>21</v>
      </c>
      <c r="B31" s="97"/>
      <c r="C31" s="67"/>
      <c r="D31" s="67"/>
      <c r="E31" s="67"/>
      <c r="F31" s="67"/>
      <c r="G31" s="67"/>
      <c r="H31" s="67"/>
      <c r="I31" s="67"/>
      <c r="J31" s="67"/>
      <c r="K31" s="67"/>
      <c r="L31" s="67"/>
      <c r="M31" s="67"/>
      <c r="N31" s="67"/>
      <c r="O31" s="67"/>
      <c r="P31" s="67"/>
      <c r="Q31" s="67"/>
      <c r="R31" s="66"/>
      <c r="S31" s="247"/>
      <c r="T31" s="250"/>
    </row>
    <row r="32" spans="1:20" ht="42" customHeight="1" x14ac:dyDescent="0.3">
      <c r="A32" s="66">
        <v>22</v>
      </c>
      <c r="B32" s="97"/>
      <c r="C32" s="67"/>
      <c r="D32" s="67"/>
      <c r="E32" s="67"/>
      <c r="F32" s="67"/>
      <c r="G32" s="67"/>
      <c r="H32" s="67"/>
      <c r="I32" s="67"/>
      <c r="J32" s="67"/>
      <c r="K32" s="67"/>
      <c r="L32" s="67"/>
      <c r="M32" s="67"/>
      <c r="N32" s="67"/>
      <c r="O32" s="67"/>
      <c r="P32" s="67"/>
      <c r="Q32" s="67"/>
      <c r="R32" s="66"/>
      <c r="S32" s="248"/>
      <c r="T32" s="250"/>
    </row>
    <row r="33" spans="1:20" ht="48" customHeight="1" x14ac:dyDescent="0.3">
      <c r="A33" s="66">
        <v>23</v>
      </c>
      <c r="B33" s="97"/>
      <c r="C33" s="67"/>
      <c r="D33" s="67"/>
      <c r="E33" s="67"/>
      <c r="F33" s="67"/>
      <c r="G33" s="67"/>
      <c r="H33" s="67"/>
      <c r="I33" s="67"/>
      <c r="J33" s="67"/>
      <c r="K33" s="67"/>
      <c r="L33" s="67"/>
      <c r="M33" s="67"/>
      <c r="N33" s="67"/>
      <c r="O33" s="67"/>
      <c r="P33" s="67"/>
      <c r="Q33" s="67"/>
      <c r="R33" s="66"/>
      <c r="S33" s="248"/>
      <c r="T33" s="250"/>
    </row>
    <row r="34" spans="1:20" ht="46.5" customHeight="1" x14ac:dyDescent="0.3">
      <c r="A34" s="66">
        <v>24</v>
      </c>
      <c r="B34" s="97"/>
      <c r="C34" s="67"/>
      <c r="D34" s="67"/>
      <c r="E34" s="67"/>
      <c r="F34" s="67"/>
      <c r="G34" s="67"/>
      <c r="H34" s="67"/>
      <c r="I34" s="67"/>
      <c r="J34" s="67"/>
      <c r="K34" s="67"/>
      <c r="L34" s="67"/>
      <c r="M34" s="67"/>
      <c r="N34" s="67"/>
      <c r="O34" s="67"/>
      <c r="P34" s="67"/>
      <c r="Q34" s="67"/>
      <c r="R34" s="66"/>
      <c r="S34" s="248"/>
      <c r="T34" s="250"/>
    </row>
    <row r="35" spans="1:20" ht="44.25" customHeight="1" x14ac:dyDescent="0.3">
      <c r="A35" s="66">
        <v>25</v>
      </c>
      <c r="B35" s="97"/>
      <c r="C35" s="67"/>
      <c r="D35" s="67"/>
      <c r="E35" s="67"/>
      <c r="F35" s="67"/>
      <c r="G35" s="67"/>
      <c r="H35" s="67"/>
      <c r="I35" s="67"/>
      <c r="J35" s="67"/>
      <c r="K35" s="67"/>
      <c r="L35" s="67"/>
      <c r="M35" s="67"/>
      <c r="N35" s="67"/>
      <c r="O35" s="67"/>
      <c r="P35" s="67"/>
      <c r="Q35" s="67"/>
      <c r="R35" s="66">
        <f t="shared" ref="R35:R39" si="0">SUM(C35:Q35)</f>
        <v>0</v>
      </c>
      <c r="S35" s="248">
        <f t="shared" ref="S35:S39" si="1">IF(ISERROR(AVERAGE(C35:Q35)),0,AVERAGE(C35:Q35))</f>
        <v>0</v>
      </c>
      <c r="T35" s="250"/>
    </row>
    <row r="36" spans="1:20" ht="42.75" customHeight="1" x14ac:dyDescent="0.3">
      <c r="A36" s="66">
        <v>26</v>
      </c>
      <c r="B36" s="97"/>
      <c r="C36" s="67"/>
      <c r="D36" s="67"/>
      <c r="E36" s="67"/>
      <c r="F36" s="67"/>
      <c r="G36" s="67"/>
      <c r="H36" s="67"/>
      <c r="I36" s="67"/>
      <c r="J36" s="67"/>
      <c r="K36" s="67"/>
      <c r="L36" s="67"/>
      <c r="M36" s="67"/>
      <c r="N36" s="67"/>
      <c r="O36" s="67"/>
      <c r="P36" s="67"/>
      <c r="Q36" s="67"/>
      <c r="R36" s="66">
        <f t="shared" si="0"/>
        <v>0</v>
      </c>
      <c r="S36" s="248">
        <f t="shared" si="1"/>
        <v>0</v>
      </c>
      <c r="T36" s="250"/>
    </row>
    <row r="37" spans="1:20" ht="42" customHeight="1" x14ac:dyDescent="0.3">
      <c r="A37" s="66">
        <v>27</v>
      </c>
      <c r="B37" s="97"/>
      <c r="C37" s="67"/>
      <c r="D37" s="67"/>
      <c r="E37" s="67"/>
      <c r="F37" s="67"/>
      <c r="G37" s="67"/>
      <c r="H37" s="67"/>
      <c r="I37" s="67"/>
      <c r="J37" s="67"/>
      <c r="K37" s="67"/>
      <c r="L37" s="67"/>
      <c r="M37" s="67"/>
      <c r="N37" s="67"/>
      <c r="O37" s="67"/>
      <c r="P37" s="67"/>
      <c r="Q37" s="67"/>
      <c r="R37" s="66">
        <f t="shared" si="0"/>
        <v>0</v>
      </c>
      <c r="S37" s="248">
        <f t="shared" si="1"/>
        <v>0</v>
      </c>
      <c r="T37" s="250"/>
    </row>
    <row r="38" spans="1:20" ht="42.75" customHeight="1" x14ac:dyDescent="0.3">
      <c r="A38" s="66">
        <v>28</v>
      </c>
      <c r="B38" s="97"/>
      <c r="C38" s="67"/>
      <c r="D38" s="67"/>
      <c r="E38" s="67"/>
      <c r="F38" s="67"/>
      <c r="G38" s="67"/>
      <c r="H38" s="67"/>
      <c r="I38" s="67"/>
      <c r="J38" s="67"/>
      <c r="K38" s="67"/>
      <c r="L38" s="67"/>
      <c r="M38" s="67"/>
      <c r="N38" s="67"/>
      <c r="O38" s="67"/>
      <c r="P38" s="67"/>
      <c r="Q38" s="67"/>
      <c r="R38" s="66">
        <f t="shared" si="0"/>
        <v>0</v>
      </c>
      <c r="S38" s="248">
        <f t="shared" si="1"/>
        <v>0</v>
      </c>
      <c r="T38" s="250"/>
    </row>
    <row r="39" spans="1:20" ht="47.25" customHeight="1" x14ac:dyDescent="0.3">
      <c r="A39" s="66">
        <v>29</v>
      </c>
      <c r="B39" s="97"/>
      <c r="C39" s="67"/>
      <c r="D39" s="67"/>
      <c r="E39" s="67"/>
      <c r="F39" s="67"/>
      <c r="G39" s="67"/>
      <c r="H39" s="67"/>
      <c r="I39" s="67"/>
      <c r="J39" s="67"/>
      <c r="K39" s="67"/>
      <c r="L39" s="67"/>
      <c r="M39" s="67"/>
      <c r="N39" s="67"/>
      <c r="O39" s="67"/>
      <c r="P39" s="67"/>
      <c r="Q39" s="67"/>
      <c r="R39" s="66">
        <f t="shared" si="0"/>
        <v>0</v>
      </c>
      <c r="S39" s="248">
        <f t="shared" si="1"/>
        <v>0</v>
      </c>
      <c r="T39" s="250"/>
    </row>
    <row r="40" spans="1:20" ht="50.25" customHeight="1" thickBot="1" x14ac:dyDescent="0.35">
      <c r="A40" s="265">
        <v>30</v>
      </c>
      <c r="B40" s="266"/>
      <c r="C40" s="267"/>
      <c r="D40" s="267"/>
      <c r="E40" s="267"/>
      <c r="F40" s="267"/>
      <c r="G40" s="267"/>
      <c r="H40" s="267"/>
      <c r="I40" s="267"/>
      <c r="J40" s="267"/>
      <c r="K40" s="267"/>
      <c r="L40" s="267"/>
      <c r="M40" s="267"/>
      <c r="N40" s="267"/>
      <c r="O40" s="267"/>
      <c r="P40" s="267"/>
      <c r="Q40" s="267"/>
      <c r="R40" s="265">
        <f>SUM(C40:Q40)</f>
        <v>0</v>
      </c>
      <c r="S40" s="268">
        <f>IF(ISERROR(AVERAGE(C40:Q40)),0,AVERAGE(C40:Q40))</f>
        <v>0</v>
      </c>
      <c r="T40" s="251"/>
    </row>
    <row r="41" spans="1:20" ht="24" customHeight="1" x14ac:dyDescent="0.3">
      <c r="A41" s="433" t="s">
        <v>369</v>
      </c>
      <c r="B41" s="434"/>
      <c r="C41" s="434"/>
      <c r="D41" s="434"/>
      <c r="E41" s="434"/>
      <c r="F41" s="434"/>
      <c r="G41" s="434"/>
      <c r="H41" s="434"/>
      <c r="I41" s="434"/>
      <c r="J41" s="434"/>
      <c r="K41" s="434"/>
      <c r="L41" s="434"/>
      <c r="M41" s="434"/>
      <c r="N41" s="434"/>
      <c r="O41" s="434"/>
      <c r="P41" s="434"/>
      <c r="Q41" s="434"/>
      <c r="R41" s="435"/>
      <c r="S41" s="269">
        <f>SUM(S11:S40)</f>
        <v>0</v>
      </c>
    </row>
    <row r="42" spans="1:20" ht="28.5" customHeight="1" thickBot="1" x14ac:dyDescent="0.35">
      <c r="A42" s="425" t="s">
        <v>59</v>
      </c>
      <c r="B42" s="426"/>
      <c r="C42" s="426"/>
      <c r="D42" s="426"/>
      <c r="E42" s="426"/>
      <c r="F42" s="426"/>
      <c r="G42" s="426"/>
      <c r="H42" s="426"/>
      <c r="I42" s="426"/>
      <c r="J42" s="426"/>
      <c r="K42" s="426"/>
      <c r="L42" s="426"/>
      <c r="M42" s="426"/>
      <c r="N42" s="426"/>
      <c r="O42" s="426"/>
      <c r="P42" s="426"/>
      <c r="Q42" s="426"/>
      <c r="R42" s="426"/>
      <c r="S42" s="270">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617220</xdr:colOff>
                <xdr:row>30</xdr:row>
                <xdr:rowOff>160020</xdr:rowOff>
              </from>
              <to>
                <xdr:col>19</xdr:col>
                <xdr:colOff>899160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617220</xdr:colOff>
                <xdr:row>25</xdr:row>
                <xdr:rowOff>160020</xdr:rowOff>
              </from>
              <to>
                <xdr:col>19</xdr:col>
                <xdr:colOff>899160</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617220</xdr:colOff>
                <xdr:row>24</xdr:row>
                <xdr:rowOff>160020</xdr:rowOff>
              </from>
              <to>
                <xdr:col>19</xdr:col>
                <xdr:colOff>899160</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617220</xdr:colOff>
                <xdr:row>23</xdr:row>
                <xdr:rowOff>160020</xdr:rowOff>
              </from>
              <to>
                <xdr:col>19</xdr:col>
                <xdr:colOff>899160</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617220</xdr:colOff>
                <xdr:row>22</xdr:row>
                <xdr:rowOff>160020</xdr:rowOff>
              </from>
              <to>
                <xdr:col>19</xdr:col>
                <xdr:colOff>899160</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617220</xdr:colOff>
                <xdr:row>21</xdr:row>
                <xdr:rowOff>160020</xdr:rowOff>
              </from>
              <to>
                <xdr:col>19</xdr:col>
                <xdr:colOff>899160</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632460</xdr:colOff>
                <xdr:row>10</xdr:row>
                <xdr:rowOff>60960</xdr:rowOff>
              </from>
              <to>
                <xdr:col>19</xdr:col>
                <xdr:colOff>883920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48"/>
      <c r="B1" s="444" t="s">
        <v>15</v>
      </c>
      <c r="C1" s="445"/>
      <c r="D1" s="3" t="s">
        <v>16</v>
      </c>
      <c r="E1" s="449"/>
    </row>
    <row r="2" spans="1:5" ht="15" customHeight="1" x14ac:dyDescent="0.3">
      <c r="A2" s="448"/>
      <c r="B2" s="446"/>
      <c r="C2" s="447"/>
      <c r="D2" s="3" t="s">
        <v>2</v>
      </c>
      <c r="E2" s="449"/>
    </row>
    <row r="3" spans="1:5" ht="30" customHeight="1" x14ac:dyDescent="0.3">
      <c r="A3" s="448"/>
      <c r="B3" s="444" t="s">
        <v>17</v>
      </c>
      <c r="C3" s="445"/>
      <c r="D3" s="3" t="s">
        <v>18</v>
      </c>
      <c r="E3" s="449"/>
    </row>
    <row r="4" spans="1:5" ht="15" customHeight="1" x14ac:dyDescent="0.3">
      <c r="A4" s="448"/>
      <c r="B4" s="446"/>
      <c r="C4" s="447"/>
      <c r="D4" s="3" t="s">
        <v>5</v>
      </c>
      <c r="E4" s="449"/>
    </row>
    <row r="5" spans="1:5" ht="15" thickBot="1" x14ac:dyDescent="0.35"/>
    <row r="6" spans="1:5" x14ac:dyDescent="0.3">
      <c r="A6" s="394" t="s">
        <v>19</v>
      </c>
      <c r="B6" s="395"/>
      <c r="C6" s="395"/>
      <c r="D6" s="395"/>
      <c r="E6" s="395"/>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53"/>
      <c r="B1" s="353" t="s">
        <v>0</v>
      </c>
      <c r="C1" s="354"/>
      <c r="D1" s="354"/>
      <c r="E1" s="354"/>
      <c r="F1" s="28" t="s">
        <v>1</v>
      </c>
      <c r="G1" s="457"/>
    </row>
    <row r="2" spans="1:7" x14ac:dyDescent="0.3">
      <c r="A2" s="454"/>
      <c r="B2" s="456"/>
      <c r="C2" s="441"/>
      <c r="D2" s="441"/>
      <c r="E2" s="441"/>
      <c r="F2" s="27" t="s">
        <v>31</v>
      </c>
      <c r="G2" s="458"/>
    </row>
    <row r="3" spans="1:7" x14ac:dyDescent="0.3">
      <c r="A3" s="454"/>
      <c r="B3" s="460" t="s">
        <v>32</v>
      </c>
      <c r="C3" s="461"/>
      <c r="D3" s="461"/>
      <c r="E3" s="461"/>
      <c r="F3" s="27" t="s">
        <v>4</v>
      </c>
      <c r="G3" s="458"/>
    </row>
    <row r="4" spans="1:7" ht="15" thickBot="1" x14ac:dyDescent="0.35">
      <c r="A4" s="455"/>
      <c r="B4" s="359"/>
      <c r="C4" s="360"/>
      <c r="D4" s="360"/>
      <c r="E4" s="360"/>
      <c r="F4" s="29" t="s">
        <v>5</v>
      </c>
      <c r="G4" s="459"/>
    </row>
    <row r="5" spans="1:7" ht="15" thickBot="1" x14ac:dyDescent="0.35"/>
    <row r="6" spans="1:7" s="36" customFormat="1" ht="15.6" x14ac:dyDescent="0.3">
      <c r="A6" s="462" t="s">
        <v>33</v>
      </c>
      <c r="B6" s="463"/>
      <c r="C6" s="463"/>
      <c r="D6" s="463"/>
      <c r="E6" s="463"/>
      <c r="F6" s="463"/>
      <c r="G6" s="464"/>
    </row>
    <row r="7" spans="1:7" ht="31.5" customHeight="1" x14ac:dyDescent="0.3">
      <c r="A7" s="22" t="s">
        <v>34</v>
      </c>
      <c r="B7" s="17" t="s">
        <v>35</v>
      </c>
      <c r="C7" s="33" t="s">
        <v>36</v>
      </c>
      <c r="D7" s="23" t="s">
        <v>37</v>
      </c>
      <c r="E7" s="17" t="s">
        <v>38</v>
      </c>
      <c r="F7" s="18" t="s">
        <v>39</v>
      </c>
      <c r="G7" s="18" t="s">
        <v>40</v>
      </c>
    </row>
    <row r="8" spans="1:7" ht="33" customHeight="1" x14ac:dyDescent="0.3">
      <c r="A8" s="450"/>
      <c r="B8" s="8"/>
      <c r="C8" s="8"/>
      <c r="D8" s="8"/>
      <c r="E8" s="8"/>
      <c r="F8" s="8"/>
      <c r="G8" s="9"/>
    </row>
    <row r="9" spans="1:7" ht="33" customHeight="1" x14ac:dyDescent="0.3">
      <c r="A9" s="451"/>
      <c r="B9" s="8"/>
      <c r="C9" s="8"/>
      <c r="D9" s="8"/>
      <c r="E9" s="8"/>
      <c r="F9" s="8"/>
      <c r="G9" s="9"/>
    </row>
    <row r="10" spans="1:7" ht="33" customHeight="1" x14ac:dyDescent="0.3">
      <c r="A10" s="451"/>
      <c r="B10" s="8"/>
      <c r="C10" s="8"/>
      <c r="D10" s="8"/>
      <c r="E10" s="8"/>
      <c r="F10" s="8"/>
      <c r="G10" s="9"/>
    </row>
    <row r="11" spans="1:7" ht="33" customHeight="1" x14ac:dyDescent="0.3">
      <c r="A11" s="451"/>
      <c r="B11" s="8"/>
      <c r="C11" s="8"/>
      <c r="D11" s="8"/>
      <c r="E11" s="8"/>
      <c r="F11" s="8"/>
      <c r="G11" s="9"/>
    </row>
    <row r="12" spans="1:7" ht="33" customHeight="1" x14ac:dyDescent="0.3">
      <c r="A12" s="451"/>
      <c r="B12" s="8"/>
      <c r="C12" s="8"/>
      <c r="D12" s="8"/>
      <c r="E12" s="8"/>
      <c r="F12" s="8"/>
      <c r="G12" s="9"/>
    </row>
    <row r="13" spans="1:7" ht="33" customHeight="1" x14ac:dyDescent="0.3">
      <c r="A13" s="451"/>
      <c r="B13" s="8"/>
      <c r="C13" s="8"/>
      <c r="D13" s="8"/>
      <c r="E13" s="8"/>
      <c r="F13" s="8"/>
      <c r="G13" s="9"/>
    </row>
    <row r="14" spans="1:7" ht="33" customHeight="1" x14ac:dyDescent="0.3">
      <c r="A14" s="451"/>
      <c r="B14" s="8"/>
      <c r="C14" s="8"/>
      <c r="D14" s="8"/>
      <c r="E14" s="8"/>
      <c r="F14" s="8"/>
      <c r="G14" s="9"/>
    </row>
    <row r="15" spans="1:7" ht="33" customHeight="1" x14ac:dyDescent="0.3">
      <c r="A15" s="451"/>
      <c r="B15" s="8"/>
      <c r="C15" s="8"/>
      <c r="D15" s="8"/>
      <c r="E15" s="8"/>
      <c r="F15" s="8"/>
      <c r="G15" s="9"/>
    </row>
    <row r="16" spans="1:7" ht="33" customHeight="1" x14ac:dyDescent="0.3">
      <c r="A16" s="451"/>
      <c r="B16" s="8"/>
      <c r="C16" s="8"/>
      <c r="D16" s="8"/>
      <c r="E16" s="8"/>
      <c r="F16" s="8"/>
      <c r="G16" s="9"/>
    </row>
    <row r="17" spans="1:7" ht="33" customHeight="1" x14ac:dyDescent="0.3">
      <c r="A17" s="451"/>
      <c r="B17" s="8"/>
      <c r="C17" s="8"/>
      <c r="D17" s="8"/>
      <c r="E17" s="8"/>
      <c r="F17" s="8"/>
      <c r="G17" s="9"/>
    </row>
    <row r="18" spans="1:7" ht="33" customHeight="1" thickBot="1" x14ac:dyDescent="0.35">
      <c r="A18" s="45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5" zoomScaleNormal="115" workbookViewId="0">
      <selection activeCell="B15" sqref="B15:C15"/>
    </sheetView>
  </sheetViews>
  <sheetFormatPr baseColWidth="10" defaultRowHeight="14.4" x14ac:dyDescent="0.3"/>
  <cols>
    <col min="1" max="1" width="30.44140625" customWidth="1"/>
    <col min="2" max="2" width="78.88671875" customWidth="1"/>
    <col min="3" max="3" width="10" customWidth="1"/>
    <col min="4" max="4" width="20.109375" style="264" customWidth="1"/>
    <col min="5" max="5" width="15.88671875" customWidth="1"/>
  </cols>
  <sheetData>
    <row r="1" spans="1:5" x14ac:dyDescent="0.3">
      <c r="A1" s="471"/>
      <c r="B1" s="423" t="str">
        <f>CONTEXTO!B1</f>
        <v xml:space="preserve">PROCESO:  SISTEMA INTEGRADO DE GESTIÓN </v>
      </c>
      <c r="C1" s="30" t="s">
        <v>80</v>
      </c>
      <c r="D1" s="100" t="s">
        <v>393</v>
      </c>
      <c r="E1" s="496"/>
    </row>
    <row r="2" spans="1:5" x14ac:dyDescent="0.3">
      <c r="A2" s="472"/>
      <c r="B2" s="424"/>
      <c r="C2" s="31" t="s">
        <v>2</v>
      </c>
      <c r="D2" s="101">
        <v>5</v>
      </c>
      <c r="E2" s="497"/>
    </row>
    <row r="3" spans="1:5" x14ac:dyDescent="0.3">
      <c r="A3" s="472"/>
      <c r="B3" s="474" t="s">
        <v>372</v>
      </c>
      <c r="C3" s="31" t="s">
        <v>81</v>
      </c>
      <c r="D3" s="280">
        <v>45343</v>
      </c>
      <c r="E3" s="497"/>
    </row>
    <row r="4" spans="1:5" ht="15" thickBot="1" x14ac:dyDescent="0.35">
      <c r="A4" s="473"/>
      <c r="B4" s="475"/>
      <c r="C4" s="262" t="s">
        <v>5</v>
      </c>
      <c r="D4" s="279" t="s">
        <v>378</v>
      </c>
      <c r="E4" s="498"/>
    </row>
    <row r="5" spans="1:5" ht="15" thickBot="1" x14ac:dyDescent="0.35">
      <c r="A5" s="476"/>
      <c r="B5" s="384"/>
      <c r="C5" s="384"/>
      <c r="D5" s="384"/>
      <c r="E5" s="384"/>
    </row>
    <row r="6" spans="1:5" x14ac:dyDescent="0.3">
      <c r="A6" s="477" t="str">
        <f>+[1]CONTEXTO!A8</f>
        <v>PROCESO: GESTIÓN CATASTRAL</v>
      </c>
      <c r="B6" s="478"/>
      <c r="C6" s="478"/>
      <c r="D6" s="478"/>
      <c r="E6" s="479"/>
    </row>
    <row r="7" spans="1:5" x14ac:dyDescent="0.3">
      <c r="A7" s="480"/>
      <c r="B7" s="481"/>
      <c r="C7" s="481"/>
      <c r="D7" s="481"/>
      <c r="E7" s="482"/>
    </row>
    <row r="8" spans="1:5" ht="21" customHeight="1" x14ac:dyDescent="0.3">
      <c r="A8" s="483" t="str">
        <f>+[1]CONTEXTO!A9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8" s="484"/>
      <c r="C8" s="484"/>
      <c r="D8" s="484"/>
      <c r="E8" s="485"/>
    </row>
    <row r="9" spans="1:5" ht="27" customHeight="1" thickBot="1" x14ac:dyDescent="0.35">
      <c r="A9" s="486"/>
      <c r="B9" s="487"/>
      <c r="C9" s="487"/>
      <c r="D9" s="487"/>
      <c r="E9" s="488"/>
    </row>
    <row r="10" spans="1:5" ht="15" thickBot="1" x14ac:dyDescent="0.35">
      <c r="A10" s="489"/>
      <c r="B10" s="489"/>
      <c r="C10" s="489"/>
      <c r="D10" s="489"/>
      <c r="E10" s="489"/>
    </row>
    <row r="11" spans="1:5" ht="27.75" customHeight="1" x14ac:dyDescent="0.3">
      <c r="A11" s="490" t="s">
        <v>364</v>
      </c>
      <c r="B11" s="492" t="s">
        <v>363</v>
      </c>
      <c r="C11" s="492"/>
      <c r="D11" s="494" t="s">
        <v>365</v>
      </c>
      <c r="E11" s="495"/>
    </row>
    <row r="12" spans="1:5" ht="14.4" customHeight="1" x14ac:dyDescent="0.3">
      <c r="A12" s="491"/>
      <c r="B12" s="493"/>
      <c r="C12" s="493"/>
      <c r="D12" s="96" t="s">
        <v>89</v>
      </c>
      <c r="E12" s="259" t="s">
        <v>90</v>
      </c>
    </row>
    <row r="13" spans="1:5" ht="33" customHeight="1" x14ac:dyDescent="0.3">
      <c r="A13" s="465" t="s">
        <v>434</v>
      </c>
      <c r="B13" s="467" t="s">
        <v>310</v>
      </c>
      <c r="C13" s="467"/>
      <c r="D13" s="290" t="s">
        <v>129</v>
      </c>
      <c r="E13" s="291"/>
    </row>
    <row r="14" spans="1:5" ht="33" customHeight="1" x14ac:dyDescent="0.3">
      <c r="A14" s="465"/>
      <c r="B14" s="467" t="s">
        <v>314</v>
      </c>
      <c r="C14" s="467"/>
      <c r="D14" s="290"/>
      <c r="E14" s="291" t="s">
        <v>129</v>
      </c>
    </row>
    <row r="15" spans="1:5" ht="33" customHeight="1" x14ac:dyDescent="0.3">
      <c r="A15" s="465"/>
      <c r="B15" s="467" t="s">
        <v>311</v>
      </c>
      <c r="C15" s="467"/>
      <c r="D15" s="290"/>
      <c r="E15" s="291" t="s">
        <v>129</v>
      </c>
    </row>
    <row r="16" spans="1:5" ht="33" customHeight="1" x14ac:dyDescent="0.3">
      <c r="A16" s="465"/>
      <c r="B16" s="467" t="s">
        <v>312</v>
      </c>
      <c r="C16" s="467"/>
      <c r="D16" s="290"/>
      <c r="E16" s="291" t="s">
        <v>129</v>
      </c>
    </row>
    <row r="17" spans="1:5" ht="33" customHeight="1" x14ac:dyDescent="0.3">
      <c r="A17" s="465"/>
      <c r="B17" s="467" t="s">
        <v>313</v>
      </c>
      <c r="C17" s="467"/>
      <c r="D17" s="290"/>
      <c r="E17" s="291" t="s">
        <v>129</v>
      </c>
    </row>
    <row r="18" spans="1:5" ht="33" customHeight="1" x14ac:dyDescent="0.3">
      <c r="A18" s="465"/>
      <c r="B18" s="468" t="s">
        <v>315</v>
      </c>
      <c r="C18" s="468"/>
      <c r="D18" s="290"/>
      <c r="E18" s="291" t="s">
        <v>129</v>
      </c>
    </row>
    <row r="19" spans="1:5" ht="33" customHeight="1" x14ac:dyDescent="0.3">
      <c r="A19" s="465"/>
      <c r="B19" s="467" t="s">
        <v>316</v>
      </c>
      <c r="C19" s="467"/>
      <c r="D19" s="290" t="s">
        <v>129</v>
      </c>
      <c r="E19" s="291"/>
    </row>
    <row r="20" spans="1:5" ht="33" customHeight="1" x14ac:dyDescent="0.3">
      <c r="A20" s="465"/>
      <c r="B20" s="468" t="s">
        <v>317</v>
      </c>
      <c r="C20" s="468"/>
      <c r="D20" s="290" t="s">
        <v>129</v>
      </c>
      <c r="E20" s="291"/>
    </row>
    <row r="21" spans="1:5" ht="33" customHeight="1" x14ac:dyDescent="0.3">
      <c r="A21" s="465"/>
      <c r="B21" s="467" t="s">
        <v>318</v>
      </c>
      <c r="C21" s="467"/>
      <c r="D21" s="290"/>
      <c r="E21" s="291" t="s">
        <v>129</v>
      </c>
    </row>
    <row r="22" spans="1:5" ht="33" customHeight="1" x14ac:dyDescent="0.3">
      <c r="A22" s="465"/>
      <c r="B22" s="467" t="s">
        <v>319</v>
      </c>
      <c r="C22" s="467"/>
      <c r="D22" s="290"/>
      <c r="E22" s="291" t="s">
        <v>129</v>
      </c>
    </row>
    <row r="23" spans="1:5" ht="33" customHeight="1" x14ac:dyDescent="0.3">
      <c r="A23" s="465"/>
      <c r="B23" s="467" t="s">
        <v>320</v>
      </c>
      <c r="C23" s="467"/>
      <c r="D23" s="290" t="s">
        <v>129</v>
      </c>
      <c r="E23" s="291"/>
    </row>
    <row r="24" spans="1:5" ht="33" customHeight="1" x14ac:dyDescent="0.3">
      <c r="A24" s="465"/>
      <c r="B24" s="467" t="s">
        <v>321</v>
      </c>
      <c r="C24" s="467"/>
      <c r="D24" s="290" t="s">
        <v>129</v>
      </c>
      <c r="E24" s="291"/>
    </row>
    <row r="25" spans="1:5" ht="33" customHeight="1" x14ac:dyDescent="0.3">
      <c r="A25" s="465"/>
      <c r="B25" s="468" t="s">
        <v>322</v>
      </c>
      <c r="C25" s="468"/>
      <c r="D25" s="290"/>
      <c r="E25" s="291" t="s">
        <v>129</v>
      </c>
    </row>
    <row r="26" spans="1:5" ht="33" customHeight="1" x14ac:dyDescent="0.3">
      <c r="A26" s="465"/>
      <c r="B26" s="469" t="s">
        <v>323</v>
      </c>
      <c r="C26" s="469"/>
      <c r="D26" s="290" t="s">
        <v>129</v>
      </c>
      <c r="E26" s="291"/>
    </row>
    <row r="27" spans="1:5" ht="33" customHeight="1" x14ac:dyDescent="0.3">
      <c r="A27" s="465"/>
      <c r="B27" s="468" t="s">
        <v>324</v>
      </c>
      <c r="C27" s="468"/>
      <c r="D27" s="290" t="s">
        <v>129</v>
      </c>
      <c r="E27" s="291"/>
    </row>
    <row r="28" spans="1:5" ht="33" customHeight="1" x14ac:dyDescent="0.3">
      <c r="A28" s="465"/>
      <c r="B28" s="468" t="s">
        <v>325</v>
      </c>
      <c r="C28" s="468"/>
      <c r="D28" s="290"/>
      <c r="E28" s="291" t="s">
        <v>129</v>
      </c>
    </row>
    <row r="29" spans="1:5" ht="33" customHeight="1" x14ac:dyDescent="0.3">
      <c r="A29" s="465"/>
      <c r="B29" s="468" t="s">
        <v>326</v>
      </c>
      <c r="C29" s="468"/>
      <c r="D29" s="290"/>
      <c r="E29" s="291" t="s">
        <v>129</v>
      </c>
    </row>
    <row r="30" spans="1:5" ht="33" customHeight="1" x14ac:dyDescent="0.3">
      <c r="A30" s="465"/>
      <c r="B30" s="467" t="s">
        <v>327</v>
      </c>
      <c r="C30" s="467"/>
      <c r="D30" s="290" t="s">
        <v>129</v>
      </c>
      <c r="E30" s="291"/>
    </row>
    <row r="31" spans="1:5" ht="33" customHeight="1" x14ac:dyDescent="0.3">
      <c r="A31" s="465"/>
      <c r="B31" s="430" t="s">
        <v>328</v>
      </c>
      <c r="C31" s="430"/>
      <c r="D31" s="290"/>
      <c r="E31" s="291" t="s">
        <v>129</v>
      </c>
    </row>
    <row r="32" spans="1:5" ht="33" customHeight="1" x14ac:dyDescent="0.3">
      <c r="A32" s="465"/>
      <c r="B32" s="467" t="s">
        <v>329</v>
      </c>
      <c r="C32" s="467"/>
      <c r="D32" s="290" t="s">
        <v>129</v>
      </c>
      <c r="E32" s="291"/>
    </row>
    <row r="33" spans="1:5" ht="22.5" customHeight="1" x14ac:dyDescent="0.3">
      <c r="A33" s="465"/>
      <c r="B33" s="499" t="s">
        <v>362</v>
      </c>
      <c r="C33" s="499"/>
      <c r="D33" s="499"/>
      <c r="E33" s="500"/>
    </row>
    <row r="34" spans="1:5" ht="33" customHeight="1" x14ac:dyDescent="0.3">
      <c r="A34" s="465"/>
      <c r="B34" s="430" t="s">
        <v>351</v>
      </c>
      <c r="C34" s="430"/>
      <c r="D34" s="290" t="s">
        <v>129</v>
      </c>
      <c r="E34" s="291"/>
    </row>
    <row r="35" spans="1:5" ht="33" customHeight="1" x14ac:dyDescent="0.3">
      <c r="A35" s="465"/>
      <c r="B35" s="430" t="s">
        <v>348</v>
      </c>
      <c r="C35" s="430"/>
      <c r="D35" s="290"/>
      <c r="E35" s="291" t="s">
        <v>129</v>
      </c>
    </row>
    <row r="36" spans="1:5" ht="33" customHeight="1" x14ac:dyDescent="0.3">
      <c r="A36" s="465"/>
      <c r="B36" s="430" t="s">
        <v>349</v>
      </c>
      <c r="C36" s="430"/>
      <c r="D36" s="290"/>
      <c r="E36" s="291" t="s">
        <v>129</v>
      </c>
    </row>
    <row r="37" spans="1:5" ht="33" customHeight="1" x14ac:dyDescent="0.3">
      <c r="A37" s="465"/>
      <c r="B37" s="430" t="s">
        <v>350</v>
      </c>
      <c r="C37" s="430"/>
      <c r="D37" s="290"/>
      <c r="E37" s="291" t="s">
        <v>129</v>
      </c>
    </row>
    <row r="38" spans="1:5" ht="33" customHeight="1" x14ac:dyDescent="0.3">
      <c r="A38" s="465"/>
      <c r="B38" s="430" t="s">
        <v>352</v>
      </c>
      <c r="C38" s="430"/>
      <c r="D38" s="290" t="s">
        <v>129</v>
      </c>
      <c r="E38" s="291"/>
    </row>
    <row r="39" spans="1:5" ht="33" customHeight="1" x14ac:dyDescent="0.3">
      <c r="A39" s="465"/>
      <c r="B39" s="430" t="s">
        <v>353</v>
      </c>
      <c r="C39" s="430"/>
      <c r="D39" s="290"/>
      <c r="E39" s="291" t="s">
        <v>129</v>
      </c>
    </row>
    <row r="40" spans="1:5" ht="33" customHeight="1" x14ac:dyDescent="0.3">
      <c r="A40" s="465"/>
      <c r="B40" s="501" t="s">
        <v>354</v>
      </c>
      <c r="C40" s="501"/>
      <c r="D40" s="290" t="s">
        <v>129</v>
      </c>
      <c r="E40" s="291"/>
    </row>
    <row r="41" spans="1:5" ht="33" customHeight="1" x14ac:dyDescent="0.3">
      <c r="A41" s="465"/>
      <c r="B41" s="501" t="s">
        <v>355</v>
      </c>
      <c r="C41" s="501"/>
      <c r="D41" s="290" t="s">
        <v>129</v>
      </c>
      <c r="E41" s="291"/>
    </row>
    <row r="42" spans="1:5" ht="33" customHeight="1" x14ac:dyDescent="0.3">
      <c r="A42" s="465"/>
      <c r="B42" s="430" t="s">
        <v>356</v>
      </c>
      <c r="C42" s="430"/>
      <c r="D42" s="290"/>
      <c r="E42" s="291" t="s">
        <v>129</v>
      </c>
    </row>
    <row r="43" spans="1:5" ht="33" customHeight="1" x14ac:dyDescent="0.3">
      <c r="A43" s="465"/>
      <c r="B43" s="430" t="s">
        <v>357</v>
      </c>
      <c r="C43" s="430"/>
      <c r="D43" s="290"/>
      <c r="E43" s="291" t="s">
        <v>129</v>
      </c>
    </row>
    <row r="44" spans="1:5" ht="33" customHeight="1" x14ac:dyDescent="0.3">
      <c r="A44" s="465"/>
      <c r="B44" s="430" t="s">
        <v>358</v>
      </c>
      <c r="C44" s="430"/>
      <c r="D44" s="290"/>
      <c r="E44" s="291" t="s">
        <v>129</v>
      </c>
    </row>
    <row r="45" spans="1:5" ht="33" customHeight="1" x14ac:dyDescent="0.3">
      <c r="A45" s="465"/>
      <c r="B45" s="501" t="s">
        <v>359</v>
      </c>
      <c r="C45" s="501"/>
      <c r="D45" s="290" t="s">
        <v>129</v>
      </c>
      <c r="E45" s="291"/>
    </row>
    <row r="46" spans="1:5" ht="33" customHeight="1" x14ac:dyDescent="0.3">
      <c r="A46" s="465"/>
      <c r="B46" s="430" t="s">
        <v>360</v>
      </c>
      <c r="C46" s="430"/>
      <c r="D46" s="290" t="s">
        <v>129</v>
      </c>
      <c r="E46" s="291"/>
    </row>
    <row r="47" spans="1:5" ht="33" customHeight="1" thickBot="1" x14ac:dyDescent="0.35">
      <c r="A47" s="466"/>
      <c r="B47" s="470" t="s">
        <v>361</v>
      </c>
      <c r="C47" s="470"/>
      <c r="D47" s="292" t="s">
        <v>129</v>
      </c>
      <c r="E47" s="293"/>
    </row>
    <row r="49" spans="1:5" ht="15" thickBot="1" x14ac:dyDescent="0.35"/>
    <row r="50" spans="1:5" ht="30.75" customHeight="1" x14ac:dyDescent="0.3">
      <c r="A50" s="490" t="s">
        <v>364</v>
      </c>
      <c r="B50" s="492" t="s">
        <v>363</v>
      </c>
      <c r="C50" s="492"/>
      <c r="D50" s="494" t="s">
        <v>365</v>
      </c>
      <c r="E50" s="495"/>
    </row>
    <row r="51" spans="1:5" x14ac:dyDescent="0.3">
      <c r="A51" s="491"/>
      <c r="B51" s="493"/>
      <c r="C51" s="493"/>
      <c r="D51" s="96" t="s">
        <v>89</v>
      </c>
      <c r="E51" s="259" t="s">
        <v>90</v>
      </c>
    </row>
    <row r="52" spans="1:5" ht="33" customHeight="1" x14ac:dyDescent="0.3">
      <c r="A52" s="502"/>
      <c r="B52" s="430" t="s">
        <v>310</v>
      </c>
      <c r="C52" s="431"/>
      <c r="D52" s="206"/>
      <c r="E52" s="260"/>
    </row>
    <row r="53" spans="1:5" ht="33" customHeight="1" x14ac:dyDescent="0.3">
      <c r="A53" s="502"/>
      <c r="B53" s="430" t="s">
        <v>314</v>
      </c>
      <c r="C53" s="431"/>
      <c r="D53" s="206"/>
      <c r="E53" s="260"/>
    </row>
    <row r="54" spans="1:5" ht="33" customHeight="1" x14ac:dyDescent="0.3">
      <c r="A54" s="502"/>
      <c r="B54" s="430" t="s">
        <v>311</v>
      </c>
      <c r="C54" s="431"/>
      <c r="D54" s="206"/>
      <c r="E54" s="260"/>
    </row>
    <row r="55" spans="1:5" ht="33" customHeight="1" x14ac:dyDescent="0.3">
      <c r="A55" s="502"/>
      <c r="B55" s="430" t="s">
        <v>312</v>
      </c>
      <c r="C55" s="431"/>
      <c r="D55" s="206"/>
      <c r="E55" s="260"/>
    </row>
    <row r="56" spans="1:5" ht="33" customHeight="1" x14ac:dyDescent="0.3">
      <c r="A56" s="502"/>
      <c r="B56" s="430" t="s">
        <v>313</v>
      </c>
      <c r="C56" s="431"/>
      <c r="D56" s="206"/>
      <c r="E56" s="260"/>
    </row>
    <row r="57" spans="1:5" ht="33" customHeight="1" x14ac:dyDescent="0.3">
      <c r="A57" s="502"/>
      <c r="B57" s="430" t="s">
        <v>315</v>
      </c>
      <c r="C57" s="431"/>
      <c r="D57" s="206"/>
      <c r="E57" s="260"/>
    </row>
    <row r="58" spans="1:5" ht="33" customHeight="1" x14ac:dyDescent="0.3">
      <c r="A58" s="502"/>
      <c r="B58" s="430" t="s">
        <v>316</v>
      </c>
      <c r="C58" s="431"/>
      <c r="D58" s="206"/>
      <c r="E58" s="260"/>
    </row>
    <row r="59" spans="1:5" ht="33" customHeight="1" x14ac:dyDescent="0.3">
      <c r="A59" s="502"/>
      <c r="B59" s="430" t="s">
        <v>317</v>
      </c>
      <c r="C59" s="431"/>
      <c r="D59" s="206"/>
      <c r="E59" s="260"/>
    </row>
    <row r="60" spans="1:5" ht="33" customHeight="1" x14ac:dyDescent="0.3">
      <c r="A60" s="502"/>
      <c r="B60" s="430" t="s">
        <v>318</v>
      </c>
      <c r="C60" s="431"/>
      <c r="D60" s="206"/>
      <c r="E60" s="260"/>
    </row>
    <row r="61" spans="1:5" ht="33" customHeight="1" x14ac:dyDescent="0.3">
      <c r="A61" s="502"/>
      <c r="B61" s="430" t="s">
        <v>319</v>
      </c>
      <c r="C61" s="431"/>
      <c r="D61" s="206"/>
      <c r="E61" s="260"/>
    </row>
    <row r="62" spans="1:5" ht="33" customHeight="1" x14ac:dyDescent="0.3">
      <c r="A62" s="502"/>
      <c r="B62" s="430" t="s">
        <v>320</v>
      </c>
      <c r="C62" s="431"/>
      <c r="D62" s="206"/>
      <c r="E62" s="260"/>
    </row>
    <row r="63" spans="1:5" ht="33" customHeight="1" x14ac:dyDescent="0.3">
      <c r="A63" s="502"/>
      <c r="B63" s="430" t="s">
        <v>321</v>
      </c>
      <c r="C63" s="431"/>
      <c r="D63" s="206"/>
      <c r="E63" s="260"/>
    </row>
    <row r="64" spans="1:5" ht="33" customHeight="1" x14ac:dyDescent="0.3">
      <c r="A64" s="502"/>
      <c r="B64" s="430" t="s">
        <v>322</v>
      </c>
      <c r="C64" s="431"/>
      <c r="D64" s="206"/>
      <c r="E64" s="260"/>
    </row>
    <row r="65" spans="1:5" ht="33" customHeight="1" x14ac:dyDescent="0.3">
      <c r="A65" s="502"/>
      <c r="B65" s="430" t="s">
        <v>323</v>
      </c>
      <c r="C65" s="431"/>
      <c r="D65" s="206"/>
      <c r="E65" s="260"/>
    </row>
    <row r="66" spans="1:5" ht="33" customHeight="1" x14ac:dyDescent="0.3">
      <c r="A66" s="502"/>
      <c r="B66" s="430" t="s">
        <v>324</v>
      </c>
      <c r="C66" s="431"/>
      <c r="D66" s="206"/>
      <c r="E66" s="260"/>
    </row>
    <row r="67" spans="1:5" ht="33" customHeight="1" x14ac:dyDescent="0.3">
      <c r="A67" s="502"/>
      <c r="B67" s="430" t="s">
        <v>325</v>
      </c>
      <c r="C67" s="431"/>
      <c r="D67" s="206"/>
      <c r="E67" s="260"/>
    </row>
    <row r="68" spans="1:5" ht="33" customHeight="1" x14ac:dyDescent="0.3">
      <c r="A68" s="502"/>
      <c r="B68" s="430" t="s">
        <v>326</v>
      </c>
      <c r="C68" s="431"/>
      <c r="D68" s="206"/>
      <c r="E68" s="260"/>
    </row>
    <row r="69" spans="1:5" ht="33" customHeight="1" x14ac:dyDescent="0.3">
      <c r="A69" s="502"/>
      <c r="B69" s="430" t="s">
        <v>327</v>
      </c>
      <c r="C69" s="431"/>
      <c r="D69" s="206"/>
      <c r="E69" s="260"/>
    </row>
    <row r="70" spans="1:5" ht="33" customHeight="1" x14ac:dyDescent="0.3">
      <c r="A70" s="502"/>
      <c r="B70" s="430" t="s">
        <v>328</v>
      </c>
      <c r="C70" s="430"/>
      <c r="D70" s="206"/>
      <c r="E70" s="260"/>
    </row>
    <row r="71" spans="1:5" ht="33" customHeight="1" x14ac:dyDescent="0.3">
      <c r="A71" s="502"/>
      <c r="B71" s="430" t="s">
        <v>329</v>
      </c>
      <c r="C71" s="431"/>
      <c r="D71" s="206"/>
      <c r="E71" s="260"/>
    </row>
    <row r="72" spans="1:5" ht="33" customHeight="1" x14ac:dyDescent="0.3">
      <c r="A72" s="502"/>
      <c r="B72" s="499" t="s">
        <v>362</v>
      </c>
      <c r="C72" s="499"/>
      <c r="D72" s="499"/>
      <c r="E72" s="500"/>
    </row>
    <row r="73" spans="1:5" ht="33" customHeight="1" x14ac:dyDescent="0.3">
      <c r="A73" s="502"/>
      <c r="B73" s="430" t="s">
        <v>351</v>
      </c>
      <c r="C73" s="430"/>
      <c r="D73" s="206"/>
      <c r="E73" s="260"/>
    </row>
    <row r="74" spans="1:5" ht="33" customHeight="1" x14ac:dyDescent="0.3">
      <c r="A74" s="502"/>
      <c r="B74" s="430" t="s">
        <v>348</v>
      </c>
      <c r="C74" s="430"/>
      <c r="D74" s="206"/>
      <c r="E74" s="260"/>
    </row>
    <row r="75" spans="1:5" ht="33" customHeight="1" x14ac:dyDescent="0.3">
      <c r="A75" s="502"/>
      <c r="B75" s="430" t="s">
        <v>349</v>
      </c>
      <c r="C75" s="430"/>
      <c r="D75" s="206"/>
      <c r="E75" s="260"/>
    </row>
    <row r="76" spans="1:5" ht="33" customHeight="1" x14ac:dyDescent="0.3">
      <c r="A76" s="502"/>
      <c r="B76" s="430" t="s">
        <v>350</v>
      </c>
      <c r="C76" s="430"/>
      <c r="D76" s="206"/>
      <c r="E76" s="260"/>
    </row>
    <row r="77" spans="1:5" ht="33" customHeight="1" x14ac:dyDescent="0.3">
      <c r="A77" s="502"/>
      <c r="B77" s="430" t="s">
        <v>352</v>
      </c>
      <c r="C77" s="430"/>
      <c r="D77" s="206"/>
      <c r="E77" s="260"/>
    </row>
    <row r="78" spans="1:5" ht="33" customHeight="1" x14ac:dyDescent="0.3">
      <c r="A78" s="502"/>
      <c r="B78" s="430" t="s">
        <v>353</v>
      </c>
      <c r="C78" s="430"/>
      <c r="D78" s="206"/>
      <c r="E78" s="260"/>
    </row>
    <row r="79" spans="1:5" ht="33" customHeight="1" x14ac:dyDescent="0.3">
      <c r="A79" s="502"/>
      <c r="B79" s="430" t="s">
        <v>354</v>
      </c>
      <c r="C79" s="430"/>
      <c r="D79" s="206"/>
      <c r="E79" s="260"/>
    </row>
    <row r="80" spans="1:5" ht="33" customHeight="1" x14ac:dyDescent="0.3">
      <c r="A80" s="502"/>
      <c r="B80" s="430" t="s">
        <v>355</v>
      </c>
      <c r="C80" s="430"/>
      <c r="D80" s="206"/>
      <c r="E80" s="260"/>
    </row>
    <row r="81" spans="1:5" ht="33" customHeight="1" x14ac:dyDescent="0.3">
      <c r="A81" s="502"/>
      <c r="B81" s="430" t="s">
        <v>356</v>
      </c>
      <c r="C81" s="430"/>
      <c r="D81" s="206"/>
      <c r="E81" s="260"/>
    </row>
    <row r="82" spans="1:5" ht="33" customHeight="1" x14ac:dyDescent="0.3">
      <c r="A82" s="502"/>
      <c r="B82" s="430" t="s">
        <v>357</v>
      </c>
      <c r="C82" s="430"/>
      <c r="D82" s="206"/>
      <c r="E82" s="260"/>
    </row>
    <row r="83" spans="1:5" ht="33" customHeight="1" x14ac:dyDescent="0.3">
      <c r="A83" s="502"/>
      <c r="B83" s="430" t="s">
        <v>358</v>
      </c>
      <c r="C83" s="430"/>
      <c r="D83" s="206"/>
      <c r="E83" s="260"/>
    </row>
    <row r="84" spans="1:5" ht="33" customHeight="1" x14ac:dyDescent="0.3">
      <c r="A84" s="502"/>
      <c r="B84" s="430" t="s">
        <v>359</v>
      </c>
      <c r="C84" s="430"/>
      <c r="D84" s="206"/>
      <c r="E84" s="260"/>
    </row>
    <row r="85" spans="1:5" ht="33" customHeight="1" x14ac:dyDescent="0.3">
      <c r="A85" s="502"/>
      <c r="B85" s="430" t="s">
        <v>360</v>
      </c>
      <c r="C85" s="430"/>
      <c r="D85" s="206"/>
      <c r="E85" s="260"/>
    </row>
    <row r="86" spans="1:5" ht="33" customHeight="1" thickBot="1" x14ac:dyDescent="0.35">
      <c r="A86" s="503"/>
      <c r="B86" s="470" t="s">
        <v>361</v>
      </c>
      <c r="C86" s="470"/>
      <c r="D86" s="211"/>
      <c r="E86" s="261"/>
    </row>
    <row r="88" spans="1:5" ht="15" thickBot="1" x14ac:dyDescent="0.35"/>
    <row r="89" spans="1:5" ht="28.5" customHeight="1" x14ac:dyDescent="0.3">
      <c r="A89" s="490" t="s">
        <v>364</v>
      </c>
      <c r="B89" s="492" t="s">
        <v>363</v>
      </c>
      <c r="C89" s="492"/>
      <c r="D89" s="494" t="s">
        <v>365</v>
      </c>
      <c r="E89" s="495"/>
    </row>
    <row r="90" spans="1:5" x14ac:dyDescent="0.3">
      <c r="A90" s="491"/>
      <c r="B90" s="493"/>
      <c r="C90" s="493"/>
      <c r="D90" s="96" t="s">
        <v>89</v>
      </c>
      <c r="E90" s="259" t="s">
        <v>90</v>
      </c>
    </row>
    <row r="91" spans="1:5" ht="33" customHeight="1" x14ac:dyDescent="0.3">
      <c r="A91" s="502"/>
      <c r="B91" s="467" t="s">
        <v>310</v>
      </c>
      <c r="C91" s="504"/>
      <c r="D91" s="206"/>
      <c r="E91" s="263"/>
    </row>
    <row r="92" spans="1:5" ht="33" customHeight="1" x14ac:dyDescent="0.3">
      <c r="A92" s="502"/>
      <c r="B92" s="467" t="s">
        <v>314</v>
      </c>
      <c r="C92" s="504"/>
      <c r="D92" s="206"/>
      <c r="E92" s="263"/>
    </row>
    <row r="93" spans="1:5" ht="33" customHeight="1" x14ac:dyDescent="0.3">
      <c r="A93" s="502"/>
      <c r="B93" s="467" t="s">
        <v>311</v>
      </c>
      <c r="C93" s="504"/>
      <c r="D93" s="206"/>
      <c r="E93" s="263"/>
    </row>
    <row r="94" spans="1:5" ht="33" customHeight="1" x14ac:dyDescent="0.3">
      <c r="A94" s="502"/>
      <c r="B94" s="467" t="s">
        <v>312</v>
      </c>
      <c r="C94" s="504"/>
      <c r="D94" s="206"/>
      <c r="E94" s="263"/>
    </row>
    <row r="95" spans="1:5" ht="33" customHeight="1" x14ac:dyDescent="0.3">
      <c r="A95" s="502"/>
      <c r="B95" s="467" t="s">
        <v>313</v>
      </c>
      <c r="C95" s="504"/>
      <c r="D95" s="206"/>
      <c r="E95" s="263"/>
    </row>
    <row r="96" spans="1:5" ht="33" customHeight="1" x14ac:dyDescent="0.3">
      <c r="A96" s="502"/>
      <c r="B96" s="467" t="s">
        <v>315</v>
      </c>
      <c r="C96" s="504"/>
      <c r="D96" s="206"/>
      <c r="E96" s="263"/>
    </row>
    <row r="97" spans="1:5" ht="33" customHeight="1" x14ac:dyDescent="0.3">
      <c r="A97" s="502"/>
      <c r="B97" s="467" t="s">
        <v>316</v>
      </c>
      <c r="C97" s="504"/>
      <c r="D97" s="206"/>
      <c r="E97" s="263"/>
    </row>
    <row r="98" spans="1:5" ht="33" customHeight="1" x14ac:dyDescent="0.3">
      <c r="A98" s="502"/>
      <c r="B98" s="467" t="s">
        <v>317</v>
      </c>
      <c r="C98" s="504"/>
      <c r="D98" s="206"/>
      <c r="E98" s="263"/>
    </row>
    <row r="99" spans="1:5" ht="33" customHeight="1" x14ac:dyDescent="0.3">
      <c r="A99" s="502"/>
      <c r="B99" s="467" t="s">
        <v>318</v>
      </c>
      <c r="C99" s="504"/>
      <c r="D99" s="206"/>
      <c r="E99" s="263"/>
    </row>
    <row r="100" spans="1:5" ht="33" customHeight="1" x14ac:dyDescent="0.3">
      <c r="A100" s="502"/>
      <c r="B100" s="467" t="s">
        <v>319</v>
      </c>
      <c r="C100" s="504"/>
      <c r="D100" s="206"/>
      <c r="E100" s="263"/>
    </row>
    <row r="101" spans="1:5" ht="33" customHeight="1" x14ac:dyDescent="0.3">
      <c r="A101" s="502"/>
      <c r="B101" s="467" t="s">
        <v>320</v>
      </c>
      <c r="C101" s="504"/>
      <c r="D101" s="206"/>
      <c r="E101" s="263"/>
    </row>
    <row r="102" spans="1:5" ht="33" customHeight="1" x14ac:dyDescent="0.3">
      <c r="A102" s="502"/>
      <c r="B102" s="467" t="s">
        <v>321</v>
      </c>
      <c r="C102" s="504"/>
      <c r="D102" s="206"/>
      <c r="E102" s="263"/>
    </row>
    <row r="103" spans="1:5" ht="33" customHeight="1" x14ac:dyDescent="0.3">
      <c r="A103" s="502"/>
      <c r="B103" s="467" t="s">
        <v>322</v>
      </c>
      <c r="C103" s="504"/>
      <c r="D103" s="206"/>
      <c r="E103" s="263"/>
    </row>
    <row r="104" spans="1:5" ht="33" customHeight="1" x14ac:dyDescent="0.3">
      <c r="A104" s="502"/>
      <c r="B104" s="467" t="s">
        <v>323</v>
      </c>
      <c r="C104" s="504"/>
      <c r="D104" s="206"/>
      <c r="E104" s="263"/>
    </row>
    <row r="105" spans="1:5" ht="33" customHeight="1" x14ac:dyDescent="0.3">
      <c r="A105" s="502"/>
      <c r="B105" s="467" t="s">
        <v>324</v>
      </c>
      <c r="C105" s="504"/>
      <c r="D105" s="206"/>
      <c r="E105" s="263"/>
    </row>
    <row r="106" spans="1:5" ht="33" customHeight="1" x14ac:dyDescent="0.3">
      <c r="A106" s="502"/>
      <c r="B106" s="467" t="s">
        <v>325</v>
      </c>
      <c r="C106" s="504"/>
      <c r="D106" s="206"/>
      <c r="E106" s="263"/>
    </row>
    <row r="107" spans="1:5" ht="33" customHeight="1" x14ac:dyDescent="0.3">
      <c r="A107" s="502"/>
      <c r="B107" s="467" t="s">
        <v>326</v>
      </c>
      <c r="C107" s="504"/>
      <c r="D107" s="206"/>
      <c r="E107" s="263"/>
    </row>
    <row r="108" spans="1:5" ht="33" customHeight="1" x14ac:dyDescent="0.3">
      <c r="A108" s="502"/>
      <c r="B108" s="467" t="s">
        <v>327</v>
      </c>
      <c r="C108" s="504"/>
      <c r="D108" s="206"/>
      <c r="E108" s="263"/>
    </row>
    <row r="109" spans="1:5" ht="33" customHeight="1" x14ac:dyDescent="0.3">
      <c r="A109" s="502"/>
      <c r="B109" s="430" t="s">
        <v>328</v>
      </c>
      <c r="C109" s="430"/>
      <c r="D109" s="206"/>
      <c r="E109" s="263"/>
    </row>
    <row r="110" spans="1:5" ht="33" customHeight="1" x14ac:dyDescent="0.3">
      <c r="A110" s="502"/>
      <c r="B110" s="467" t="s">
        <v>329</v>
      </c>
      <c r="C110" s="504"/>
      <c r="D110" s="206"/>
      <c r="E110" s="263"/>
    </row>
    <row r="111" spans="1:5" ht="33" customHeight="1" x14ac:dyDescent="0.3">
      <c r="A111" s="502"/>
      <c r="B111" s="499" t="s">
        <v>362</v>
      </c>
      <c r="C111" s="499"/>
      <c r="D111" s="499"/>
      <c r="E111" s="500"/>
    </row>
    <row r="112" spans="1:5" ht="33" customHeight="1" x14ac:dyDescent="0.3">
      <c r="A112" s="502"/>
      <c r="B112" s="430" t="s">
        <v>351</v>
      </c>
      <c r="C112" s="430"/>
      <c r="D112" s="206"/>
      <c r="E112" s="260"/>
    </row>
    <row r="113" spans="1:5" ht="33" customHeight="1" x14ac:dyDescent="0.3">
      <c r="A113" s="502"/>
      <c r="B113" s="430" t="s">
        <v>348</v>
      </c>
      <c r="C113" s="430"/>
      <c r="D113" s="206"/>
      <c r="E113" s="260"/>
    </row>
    <row r="114" spans="1:5" ht="33" customHeight="1" x14ac:dyDescent="0.3">
      <c r="A114" s="502"/>
      <c r="B114" s="430" t="s">
        <v>349</v>
      </c>
      <c r="C114" s="430"/>
      <c r="D114" s="206"/>
      <c r="E114" s="260"/>
    </row>
    <row r="115" spans="1:5" ht="33" customHeight="1" x14ac:dyDescent="0.3">
      <c r="A115" s="502"/>
      <c r="B115" s="430" t="s">
        <v>350</v>
      </c>
      <c r="C115" s="430"/>
      <c r="D115" s="206"/>
      <c r="E115" s="260"/>
    </row>
    <row r="116" spans="1:5" ht="33" customHeight="1" x14ac:dyDescent="0.3">
      <c r="A116" s="502"/>
      <c r="B116" s="430" t="s">
        <v>352</v>
      </c>
      <c r="C116" s="430"/>
      <c r="D116" s="206"/>
      <c r="E116" s="260"/>
    </row>
    <row r="117" spans="1:5" ht="33" customHeight="1" x14ac:dyDescent="0.3">
      <c r="A117" s="502"/>
      <c r="B117" s="430" t="s">
        <v>353</v>
      </c>
      <c r="C117" s="430"/>
      <c r="D117" s="206"/>
      <c r="E117" s="260"/>
    </row>
    <row r="118" spans="1:5" ht="33" customHeight="1" x14ac:dyDescent="0.3">
      <c r="A118" s="502"/>
      <c r="B118" s="430" t="s">
        <v>354</v>
      </c>
      <c r="C118" s="430"/>
      <c r="D118" s="206"/>
      <c r="E118" s="260"/>
    </row>
    <row r="119" spans="1:5" ht="33" customHeight="1" x14ac:dyDescent="0.3">
      <c r="A119" s="502"/>
      <c r="B119" s="430" t="s">
        <v>355</v>
      </c>
      <c r="C119" s="430"/>
      <c r="D119" s="206"/>
      <c r="E119" s="260"/>
    </row>
    <row r="120" spans="1:5" ht="33" customHeight="1" x14ac:dyDescent="0.3">
      <c r="A120" s="502"/>
      <c r="B120" s="430" t="s">
        <v>356</v>
      </c>
      <c r="C120" s="430"/>
      <c r="D120" s="206"/>
      <c r="E120" s="260"/>
    </row>
    <row r="121" spans="1:5" ht="33" customHeight="1" x14ac:dyDescent="0.3">
      <c r="A121" s="502"/>
      <c r="B121" s="430" t="s">
        <v>357</v>
      </c>
      <c r="C121" s="430"/>
      <c r="D121" s="206"/>
      <c r="E121" s="260"/>
    </row>
    <row r="122" spans="1:5" ht="33" customHeight="1" x14ac:dyDescent="0.3">
      <c r="A122" s="502"/>
      <c r="B122" s="430" t="s">
        <v>358</v>
      </c>
      <c r="C122" s="430"/>
      <c r="D122" s="206"/>
      <c r="E122" s="260"/>
    </row>
    <row r="123" spans="1:5" ht="33" customHeight="1" x14ac:dyDescent="0.3">
      <c r="A123" s="502"/>
      <c r="B123" s="430" t="s">
        <v>359</v>
      </c>
      <c r="C123" s="430"/>
      <c r="D123" s="206"/>
      <c r="E123" s="260"/>
    </row>
    <row r="124" spans="1:5" ht="33" customHeight="1" x14ac:dyDescent="0.3">
      <c r="A124" s="502"/>
      <c r="B124" s="430" t="s">
        <v>360</v>
      </c>
      <c r="C124" s="430"/>
      <c r="D124" s="206"/>
      <c r="E124" s="260"/>
    </row>
    <row r="125" spans="1:5" ht="33" customHeight="1" thickBot="1" x14ac:dyDescent="0.35">
      <c r="A125" s="503"/>
      <c r="B125" s="470" t="s">
        <v>361</v>
      </c>
      <c r="C125" s="470"/>
      <c r="D125" s="211"/>
      <c r="E125" s="261"/>
    </row>
    <row r="127" spans="1:5" ht="15" thickBot="1" x14ac:dyDescent="0.35"/>
    <row r="128" spans="1:5" ht="30" customHeight="1" x14ac:dyDescent="0.3">
      <c r="A128" s="490" t="s">
        <v>364</v>
      </c>
      <c r="B128" s="492" t="s">
        <v>363</v>
      </c>
      <c r="C128" s="492"/>
      <c r="D128" s="494" t="s">
        <v>365</v>
      </c>
      <c r="E128" s="495"/>
    </row>
    <row r="129" spans="1:5" x14ac:dyDescent="0.3">
      <c r="A129" s="491"/>
      <c r="B129" s="493"/>
      <c r="C129" s="493"/>
      <c r="D129" s="96" t="s">
        <v>89</v>
      </c>
      <c r="E129" s="259" t="s">
        <v>90</v>
      </c>
    </row>
    <row r="130" spans="1:5" ht="33" customHeight="1" x14ac:dyDescent="0.3">
      <c r="A130" s="502"/>
      <c r="B130" s="430" t="s">
        <v>310</v>
      </c>
      <c r="C130" s="431"/>
      <c r="D130" s="206"/>
      <c r="E130" s="260"/>
    </row>
    <row r="131" spans="1:5" ht="33" customHeight="1" x14ac:dyDescent="0.3">
      <c r="A131" s="502"/>
      <c r="B131" s="430" t="s">
        <v>314</v>
      </c>
      <c r="C131" s="431"/>
      <c r="D131" s="206"/>
      <c r="E131" s="260"/>
    </row>
    <row r="132" spans="1:5" ht="33" customHeight="1" x14ac:dyDescent="0.3">
      <c r="A132" s="502"/>
      <c r="B132" s="430" t="s">
        <v>311</v>
      </c>
      <c r="C132" s="431"/>
      <c r="D132" s="206"/>
      <c r="E132" s="260"/>
    </row>
    <row r="133" spans="1:5" ht="33" customHeight="1" x14ac:dyDescent="0.3">
      <c r="A133" s="502"/>
      <c r="B133" s="430" t="s">
        <v>312</v>
      </c>
      <c r="C133" s="431"/>
      <c r="D133" s="206"/>
      <c r="E133" s="260"/>
    </row>
    <row r="134" spans="1:5" ht="33" customHeight="1" x14ac:dyDescent="0.3">
      <c r="A134" s="502"/>
      <c r="B134" s="430" t="s">
        <v>313</v>
      </c>
      <c r="C134" s="431"/>
      <c r="D134" s="206"/>
      <c r="E134" s="260"/>
    </row>
    <row r="135" spans="1:5" ht="33" customHeight="1" x14ac:dyDescent="0.3">
      <c r="A135" s="502"/>
      <c r="B135" s="430" t="s">
        <v>315</v>
      </c>
      <c r="C135" s="431"/>
      <c r="D135" s="206"/>
      <c r="E135" s="260"/>
    </row>
    <row r="136" spans="1:5" ht="33" customHeight="1" x14ac:dyDescent="0.3">
      <c r="A136" s="502"/>
      <c r="B136" s="430" t="s">
        <v>316</v>
      </c>
      <c r="C136" s="431"/>
      <c r="D136" s="206"/>
      <c r="E136" s="260"/>
    </row>
    <row r="137" spans="1:5" ht="33" customHeight="1" x14ac:dyDescent="0.3">
      <c r="A137" s="502"/>
      <c r="B137" s="430" t="s">
        <v>317</v>
      </c>
      <c r="C137" s="431"/>
      <c r="D137" s="206"/>
      <c r="E137" s="260"/>
    </row>
    <row r="138" spans="1:5" ht="33" customHeight="1" x14ac:dyDescent="0.3">
      <c r="A138" s="502"/>
      <c r="B138" s="430" t="s">
        <v>318</v>
      </c>
      <c r="C138" s="431"/>
      <c r="D138" s="206"/>
      <c r="E138" s="260"/>
    </row>
    <row r="139" spans="1:5" ht="33" customHeight="1" x14ac:dyDescent="0.3">
      <c r="A139" s="502"/>
      <c r="B139" s="430" t="s">
        <v>319</v>
      </c>
      <c r="C139" s="431"/>
      <c r="D139" s="206"/>
      <c r="E139" s="260"/>
    </row>
    <row r="140" spans="1:5" ht="33" customHeight="1" x14ac:dyDescent="0.3">
      <c r="A140" s="502"/>
      <c r="B140" s="430" t="s">
        <v>320</v>
      </c>
      <c r="C140" s="431"/>
      <c r="D140" s="206"/>
      <c r="E140" s="260"/>
    </row>
    <row r="141" spans="1:5" ht="33" customHeight="1" x14ac:dyDescent="0.3">
      <c r="A141" s="502"/>
      <c r="B141" s="430" t="s">
        <v>321</v>
      </c>
      <c r="C141" s="431"/>
      <c r="D141" s="206"/>
      <c r="E141" s="260"/>
    </row>
    <row r="142" spans="1:5" ht="33" customHeight="1" x14ac:dyDescent="0.3">
      <c r="A142" s="502"/>
      <c r="B142" s="430" t="s">
        <v>322</v>
      </c>
      <c r="C142" s="431"/>
      <c r="D142" s="206"/>
      <c r="E142" s="260"/>
    </row>
    <row r="143" spans="1:5" ht="33" customHeight="1" x14ac:dyDescent="0.3">
      <c r="A143" s="502"/>
      <c r="B143" s="430" t="s">
        <v>323</v>
      </c>
      <c r="C143" s="431"/>
      <c r="D143" s="206"/>
      <c r="E143" s="260"/>
    </row>
    <row r="144" spans="1:5" ht="33" customHeight="1" x14ac:dyDescent="0.3">
      <c r="A144" s="502"/>
      <c r="B144" s="430" t="s">
        <v>324</v>
      </c>
      <c r="C144" s="431"/>
      <c r="D144" s="206"/>
      <c r="E144" s="260"/>
    </row>
    <row r="145" spans="1:5" ht="33" customHeight="1" x14ac:dyDescent="0.3">
      <c r="A145" s="502"/>
      <c r="B145" s="430" t="s">
        <v>325</v>
      </c>
      <c r="C145" s="431"/>
      <c r="D145" s="206"/>
      <c r="E145" s="260"/>
    </row>
    <row r="146" spans="1:5" ht="33" customHeight="1" x14ac:dyDescent="0.3">
      <c r="A146" s="502"/>
      <c r="B146" s="430" t="s">
        <v>326</v>
      </c>
      <c r="C146" s="431"/>
      <c r="D146" s="206"/>
      <c r="E146" s="260"/>
    </row>
    <row r="147" spans="1:5" ht="33" customHeight="1" x14ac:dyDescent="0.3">
      <c r="A147" s="502"/>
      <c r="B147" s="430" t="s">
        <v>327</v>
      </c>
      <c r="C147" s="431"/>
      <c r="D147" s="206"/>
      <c r="E147" s="260"/>
    </row>
    <row r="148" spans="1:5" ht="33" customHeight="1" x14ac:dyDescent="0.3">
      <c r="A148" s="502"/>
      <c r="B148" s="430" t="s">
        <v>328</v>
      </c>
      <c r="C148" s="430"/>
      <c r="D148" s="206"/>
      <c r="E148" s="260"/>
    </row>
    <row r="149" spans="1:5" ht="33" customHeight="1" x14ac:dyDescent="0.3">
      <c r="A149" s="502"/>
      <c r="B149" s="430" t="s">
        <v>329</v>
      </c>
      <c r="C149" s="431"/>
      <c r="D149" s="206"/>
      <c r="E149" s="260"/>
    </row>
    <row r="150" spans="1:5" ht="33" customHeight="1" x14ac:dyDescent="0.3">
      <c r="A150" s="502"/>
      <c r="B150" s="499" t="s">
        <v>362</v>
      </c>
      <c r="C150" s="499"/>
      <c r="D150" s="499"/>
      <c r="E150" s="500"/>
    </row>
    <row r="151" spans="1:5" ht="33" customHeight="1" x14ac:dyDescent="0.3">
      <c r="A151" s="502"/>
      <c r="B151" s="430" t="s">
        <v>351</v>
      </c>
      <c r="C151" s="430"/>
      <c r="D151" s="206"/>
      <c r="E151" s="260"/>
    </row>
    <row r="152" spans="1:5" ht="33" customHeight="1" x14ac:dyDescent="0.3">
      <c r="A152" s="502"/>
      <c r="B152" s="430" t="s">
        <v>348</v>
      </c>
      <c r="C152" s="430"/>
      <c r="D152" s="206"/>
      <c r="E152" s="260"/>
    </row>
    <row r="153" spans="1:5" ht="33" customHeight="1" x14ac:dyDescent="0.3">
      <c r="A153" s="502"/>
      <c r="B153" s="430" t="s">
        <v>349</v>
      </c>
      <c r="C153" s="430"/>
      <c r="D153" s="206"/>
      <c r="E153" s="260"/>
    </row>
    <row r="154" spans="1:5" ht="33" customHeight="1" x14ac:dyDescent="0.3">
      <c r="A154" s="502"/>
      <c r="B154" s="430" t="s">
        <v>350</v>
      </c>
      <c r="C154" s="430"/>
      <c r="D154" s="206"/>
      <c r="E154" s="260"/>
    </row>
    <row r="155" spans="1:5" ht="33" customHeight="1" x14ac:dyDescent="0.3">
      <c r="A155" s="502"/>
      <c r="B155" s="430" t="s">
        <v>352</v>
      </c>
      <c r="C155" s="430"/>
      <c r="D155" s="206"/>
      <c r="E155" s="260"/>
    </row>
    <row r="156" spans="1:5" ht="33" customHeight="1" x14ac:dyDescent="0.3">
      <c r="A156" s="502"/>
      <c r="B156" s="430" t="s">
        <v>353</v>
      </c>
      <c r="C156" s="430"/>
      <c r="D156" s="206"/>
      <c r="E156" s="260"/>
    </row>
    <row r="157" spans="1:5" ht="33" customHeight="1" x14ac:dyDescent="0.3">
      <c r="A157" s="502"/>
      <c r="B157" s="430" t="s">
        <v>354</v>
      </c>
      <c r="C157" s="430"/>
      <c r="D157" s="206"/>
      <c r="E157" s="260"/>
    </row>
    <row r="158" spans="1:5" ht="33" customHeight="1" x14ac:dyDescent="0.3">
      <c r="A158" s="502"/>
      <c r="B158" s="430" t="s">
        <v>355</v>
      </c>
      <c r="C158" s="430"/>
      <c r="D158" s="206"/>
      <c r="E158" s="260"/>
    </row>
    <row r="159" spans="1:5" ht="33" customHeight="1" x14ac:dyDescent="0.3">
      <c r="A159" s="502"/>
      <c r="B159" s="430" t="s">
        <v>356</v>
      </c>
      <c r="C159" s="430"/>
      <c r="D159" s="206"/>
      <c r="E159" s="260"/>
    </row>
    <row r="160" spans="1:5" ht="33" customHeight="1" x14ac:dyDescent="0.3">
      <c r="A160" s="502"/>
      <c r="B160" s="430" t="s">
        <v>357</v>
      </c>
      <c r="C160" s="430"/>
      <c r="D160" s="206"/>
      <c r="E160" s="260"/>
    </row>
    <row r="161" spans="1:5" ht="33" customHeight="1" x14ac:dyDescent="0.3">
      <c r="A161" s="502"/>
      <c r="B161" s="430" t="s">
        <v>358</v>
      </c>
      <c r="C161" s="430"/>
      <c r="D161" s="206"/>
      <c r="E161" s="260"/>
    </row>
    <row r="162" spans="1:5" ht="33" customHeight="1" x14ac:dyDescent="0.3">
      <c r="A162" s="502"/>
      <c r="B162" s="430" t="s">
        <v>359</v>
      </c>
      <c r="C162" s="430"/>
      <c r="D162" s="206"/>
      <c r="E162" s="260"/>
    </row>
    <row r="163" spans="1:5" ht="33" customHeight="1" x14ac:dyDescent="0.3">
      <c r="A163" s="502"/>
      <c r="B163" s="430" t="s">
        <v>360</v>
      </c>
      <c r="C163" s="430"/>
      <c r="D163" s="206"/>
      <c r="E163" s="260"/>
    </row>
    <row r="164" spans="1:5" ht="33" customHeight="1" thickBot="1" x14ac:dyDescent="0.35">
      <c r="A164" s="503"/>
      <c r="B164" s="470" t="s">
        <v>361</v>
      </c>
      <c r="C164" s="470"/>
      <c r="D164" s="211"/>
      <c r="E164" s="261"/>
    </row>
    <row r="166" spans="1:5" ht="15" thickBot="1" x14ac:dyDescent="0.35"/>
    <row r="167" spans="1:5" ht="30" customHeight="1" x14ac:dyDescent="0.3">
      <c r="A167" s="490" t="s">
        <v>364</v>
      </c>
      <c r="B167" s="492" t="s">
        <v>363</v>
      </c>
      <c r="C167" s="492"/>
      <c r="D167" s="494" t="s">
        <v>365</v>
      </c>
      <c r="E167" s="495"/>
    </row>
    <row r="168" spans="1:5" x14ac:dyDescent="0.3">
      <c r="A168" s="491"/>
      <c r="B168" s="493"/>
      <c r="C168" s="493"/>
      <c r="D168" s="96" t="s">
        <v>89</v>
      </c>
      <c r="E168" s="259" t="s">
        <v>90</v>
      </c>
    </row>
    <row r="169" spans="1:5" ht="33" customHeight="1" x14ac:dyDescent="0.3">
      <c r="A169" s="502"/>
      <c r="B169" s="430" t="s">
        <v>310</v>
      </c>
      <c r="C169" s="431"/>
      <c r="D169" s="206"/>
      <c r="E169" s="260"/>
    </row>
    <row r="170" spans="1:5" ht="33" customHeight="1" x14ac:dyDescent="0.3">
      <c r="A170" s="502"/>
      <c r="B170" s="430" t="s">
        <v>314</v>
      </c>
      <c r="C170" s="431"/>
      <c r="D170" s="206"/>
      <c r="E170" s="260"/>
    </row>
    <row r="171" spans="1:5" ht="33" customHeight="1" x14ac:dyDescent="0.3">
      <c r="A171" s="502"/>
      <c r="B171" s="430" t="s">
        <v>311</v>
      </c>
      <c r="C171" s="431"/>
      <c r="D171" s="206"/>
      <c r="E171" s="260"/>
    </row>
    <row r="172" spans="1:5" ht="33" customHeight="1" x14ac:dyDescent="0.3">
      <c r="A172" s="502"/>
      <c r="B172" s="430" t="s">
        <v>312</v>
      </c>
      <c r="C172" s="431"/>
      <c r="D172" s="206"/>
      <c r="E172" s="260"/>
    </row>
    <row r="173" spans="1:5" ht="33" customHeight="1" x14ac:dyDescent="0.3">
      <c r="A173" s="502"/>
      <c r="B173" s="430" t="s">
        <v>313</v>
      </c>
      <c r="C173" s="431"/>
      <c r="D173" s="206"/>
      <c r="E173" s="260"/>
    </row>
    <row r="174" spans="1:5" ht="33" customHeight="1" x14ac:dyDescent="0.3">
      <c r="A174" s="502"/>
      <c r="B174" s="430" t="s">
        <v>315</v>
      </c>
      <c r="C174" s="431"/>
      <c r="D174" s="206"/>
      <c r="E174" s="260"/>
    </row>
    <row r="175" spans="1:5" ht="33" customHeight="1" x14ac:dyDescent="0.3">
      <c r="A175" s="502"/>
      <c r="B175" s="430" t="s">
        <v>316</v>
      </c>
      <c r="C175" s="431"/>
      <c r="D175" s="206"/>
      <c r="E175" s="260"/>
    </row>
    <row r="176" spans="1:5" ht="33" customHeight="1" x14ac:dyDescent="0.3">
      <c r="A176" s="502"/>
      <c r="B176" s="430" t="s">
        <v>317</v>
      </c>
      <c r="C176" s="431"/>
      <c r="D176" s="206"/>
      <c r="E176" s="260"/>
    </row>
    <row r="177" spans="1:5" ht="33" customHeight="1" x14ac:dyDescent="0.3">
      <c r="A177" s="502"/>
      <c r="B177" s="430" t="s">
        <v>318</v>
      </c>
      <c r="C177" s="431"/>
      <c r="D177" s="206"/>
      <c r="E177" s="260"/>
    </row>
    <row r="178" spans="1:5" ht="33" customHeight="1" x14ac:dyDescent="0.3">
      <c r="A178" s="502"/>
      <c r="B178" s="430" t="s">
        <v>319</v>
      </c>
      <c r="C178" s="431"/>
      <c r="D178" s="206"/>
      <c r="E178" s="260"/>
    </row>
    <row r="179" spans="1:5" ht="33" customHeight="1" x14ac:dyDescent="0.3">
      <c r="A179" s="502"/>
      <c r="B179" s="430" t="s">
        <v>320</v>
      </c>
      <c r="C179" s="431"/>
      <c r="D179" s="206"/>
      <c r="E179" s="260"/>
    </row>
    <row r="180" spans="1:5" ht="33" customHeight="1" x14ac:dyDescent="0.3">
      <c r="A180" s="502"/>
      <c r="B180" s="430" t="s">
        <v>321</v>
      </c>
      <c r="C180" s="431"/>
      <c r="D180" s="206"/>
      <c r="E180" s="260"/>
    </row>
    <row r="181" spans="1:5" ht="33" customHeight="1" x14ac:dyDescent="0.3">
      <c r="A181" s="502"/>
      <c r="B181" s="430" t="s">
        <v>322</v>
      </c>
      <c r="C181" s="431"/>
      <c r="D181" s="206"/>
      <c r="E181" s="260"/>
    </row>
    <row r="182" spans="1:5" ht="33" customHeight="1" x14ac:dyDescent="0.3">
      <c r="A182" s="502"/>
      <c r="B182" s="430" t="s">
        <v>323</v>
      </c>
      <c r="C182" s="431"/>
      <c r="D182" s="206"/>
      <c r="E182" s="260"/>
    </row>
    <row r="183" spans="1:5" ht="33" customHeight="1" x14ac:dyDescent="0.3">
      <c r="A183" s="502"/>
      <c r="B183" s="430" t="s">
        <v>324</v>
      </c>
      <c r="C183" s="431"/>
      <c r="D183" s="206"/>
      <c r="E183" s="260"/>
    </row>
    <row r="184" spans="1:5" ht="33" customHeight="1" x14ac:dyDescent="0.3">
      <c r="A184" s="502"/>
      <c r="B184" s="430" t="s">
        <v>325</v>
      </c>
      <c r="C184" s="431"/>
      <c r="D184" s="206"/>
      <c r="E184" s="260"/>
    </row>
    <row r="185" spans="1:5" ht="33" customHeight="1" x14ac:dyDescent="0.3">
      <c r="A185" s="502"/>
      <c r="B185" s="430" t="s">
        <v>326</v>
      </c>
      <c r="C185" s="431"/>
      <c r="D185" s="206"/>
      <c r="E185" s="260"/>
    </row>
    <row r="186" spans="1:5" ht="33" customHeight="1" x14ac:dyDescent="0.3">
      <c r="A186" s="502"/>
      <c r="B186" s="430" t="s">
        <v>327</v>
      </c>
      <c r="C186" s="431"/>
      <c r="D186" s="206"/>
      <c r="E186" s="260"/>
    </row>
    <row r="187" spans="1:5" ht="33" customHeight="1" x14ac:dyDescent="0.3">
      <c r="A187" s="502"/>
      <c r="B187" s="430" t="s">
        <v>328</v>
      </c>
      <c r="C187" s="430"/>
      <c r="D187" s="206"/>
      <c r="E187" s="260"/>
    </row>
    <row r="188" spans="1:5" ht="33" customHeight="1" x14ac:dyDescent="0.3">
      <c r="A188" s="502"/>
      <c r="B188" s="430" t="s">
        <v>329</v>
      </c>
      <c r="C188" s="431"/>
      <c r="D188" s="206"/>
      <c r="E188" s="260"/>
    </row>
    <row r="189" spans="1:5" ht="33" customHeight="1" x14ac:dyDescent="0.3">
      <c r="A189" s="502"/>
      <c r="B189" s="499" t="s">
        <v>362</v>
      </c>
      <c r="C189" s="499"/>
      <c r="D189" s="499"/>
      <c r="E189" s="500"/>
    </row>
    <row r="190" spans="1:5" ht="33" customHeight="1" x14ac:dyDescent="0.3">
      <c r="A190" s="502"/>
      <c r="B190" s="430" t="s">
        <v>351</v>
      </c>
      <c r="C190" s="430"/>
      <c r="D190" s="206"/>
      <c r="E190" s="260"/>
    </row>
    <row r="191" spans="1:5" ht="33" customHeight="1" x14ac:dyDescent="0.3">
      <c r="A191" s="502"/>
      <c r="B191" s="430" t="s">
        <v>348</v>
      </c>
      <c r="C191" s="430"/>
      <c r="D191" s="206"/>
      <c r="E191" s="260"/>
    </row>
    <row r="192" spans="1:5" ht="33" customHeight="1" x14ac:dyDescent="0.3">
      <c r="A192" s="502"/>
      <c r="B192" s="430" t="s">
        <v>349</v>
      </c>
      <c r="C192" s="430"/>
      <c r="D192" s="206"/>
      <c r="E192" s="260"/>
    </row>
    <row r="193" spans="1:5" ht="33" customHeight="1" x14ac:dyDescent="0.3">
      <c r="A193" s="502"/>
      <c r="B193" s="430" t="s">
        <v>350</v>
      </c>
      <c r="C193" s="430"/>
      <c r="D193" s="206"/>
      <c r="E193" s="260"/>
    </row>
    <row r="194" spans="1:5" ht="33" customHeight="1" x14ac:dyDescent="0.3">
      <c r="A194" s="502"/>
      <c r="B194" s="430" t="s">
        <v>352</v>
      </c>
      <c r="C194" s="430"/>
      <c r="D194" s="206"/>
      <c r="E194" s="260"/>
    </row>
    <row r="195" spans="1:5" ht="33" customHeight="1" x14ac:dyDescent="0.3">
      <c r="A195" s="502"/>
      <c r="B195" s="430" t="s">
        <v>353</v>
      </c>
      <c r="C195" s="430"/>
      <c r="D195" s="206"/>
      <c r="E195" s="260"/>
    </row>
    <row r="196" spans="1:5" ht="33" customHeight="1" x14ac:dyDescent="0.3">
      <c r="A196" s="502"/>
      <c r="B196" s="430" t="s">
        <v>354</v>
      </c>
      <c r="C196" s="430"/>
      <c r="D196" s="206"/>
      <c r="E196" s="260"/>
    </row>
    <row r="197" spans="1:5" ht="33" customHeight="1" x14ac:dyDescent="0.3">
      <c r="A197" s="502"/>
      <c r="B197" s="430" t="s">
        <v>355</v>
      </c>
      <c r="C197" s="430"/>
      <c r="D197" s="206"/>
      <c r="E197" s="260"/>
    </row>
    <row r="198" spans="1:5" ht="33" customHeight="1" x14ac:dyDescent="0.3">
      <c r="A198" s="502"/>
      <c r="B198" s="430" t="s">
        <v>356</v>
      </c>
      <c r="C198" s="430"/>
      <c r="D198" s="206"/>
      <c r="E198" s="260"/>
    </row>
    <row r="199" spans="1:5" ht="33" customHeight="1" x14ac:dyDescent="0.3">
      <c r="A199" s="502"/>
      <c r="B199" s="430" t="s">
        <v>357</v>
      </c>
      <c r="C199" s="430"/>
      <c r="D199" s="206"/>
      <c r="E199" s="260"/>
    </row>
    <row r="200" spans="1:5" ht="33" customHeight="1" x14ac:dyDescent="0.3">
      <c r="A200" s="502"/>
      <c r="B200" s="430" t="s">
        <v>358</v>
      </c>
      <c r="C200" s="430"/>
      <c r="D200" s="206"/>
      <c r="E200" s="260"/>
    </row>
    <row r="201" spans="1:5" ht="33" customHeight="1" x14ac:dyDescent="0.3">
      <c r="A201" s="502"/>
      <c r="B201" s="430" t="s">
        <v>359</v>
      </c>
      <c r="C201" s="430"/>
      <c r="D201" s="206"/>
      <c r="E201" s="260"/>
    </row>
    <row r="202" spans="1:5" ht="33" customHeight="1" x14ac:dyDescent="0.3">
      <c r="A202" s="502"/>
      <c r="B202" s="430" t="s">
        <v>360</v>
      </c>
      <c r="C202" s="430"/>
      <c r="D202" s="206"/>
      <c r="E202" s="260"/>
    </row>
    <row r="203" spans="1:5" ht="33" customHeight="1" thickBot="1" x14ac:dyDescent="0.35">
      <c r="A203" s="503"/>
      <c r="B203" s="470" t="s">
        <v>361</v>
      </c>
      <c r="C203" s="470"/>
      <c r="D203" s="211"/>
      <c r="E203" s="261"/>
    </row>
    <row r="205" spans="1:5" ht="15" thickBot="1" x14ac:dyDescent="0.35"/>
    <row r="206" spans="1:5" ht="29.25" customHeight="1" x14ac:dyDescent="0.3">
      <c r="A206" s="490" t="s">
        <v>364</v>
      </c>
      <c r="B206" s="492" t="s">
        <v>363</v>
      </c>
      <c r="C206" s="492"/>
      <c r="D206" s="494" t="s">
        <v>365</v>
      </c>
      <c r="E206" s="495"/>
    </row>
    <row r="207" spans="1:5" x14ac:dyDescent="0.3">
      <c r="A207" s="491"/>
      <c r="B207" s="493"/>
      <c r="C207" s="493"/>
      <c r="D207" s="96" t="s">
        <v>89</v>
      </c>
      <c r="E207" s="259" t="s">
        <v>90</v>
      </c>
    </row>
    <row r="208" spans="1:5" ht="33" customHeight="1" x14ac:dyDescent="0.3">
      <c r="A208" s="502"/>
      <c r="B208" s="430" t="s">
        <v>310</v>
      </c>
      <c r="C208" s="431"/>
      <c r="D208" s="206"/>
      <c r="E208" s="260"/>
    </row>
    <row r="209" spans="1:5" ht="33" customHeight="1" x14ac:dyDescent="0.3">
      <c r="A209" s="502"/>
      <c r="B209" s="430" t="s">
        <v>314</v>
      </c>
      <c r="C209" s="431"/>
      <c r="D209" s="206"/>
      <c r="E209" s="260"/>
    </row>
    <row r="210" spans="1:5" ht="33" customHeight="1" x14ac:dyDescent="0.3">
      <c r="A210" s="502"/>
      <c r="B210" s="430" t="s">
        <v>311</v>
      </c>
      <c r="C210" s="431"/>
      <c r="D210" s="206"/>
      <c r="E210" s="260"/>
    </row>
    <row r="211" spans="1:5" ht="33" customHeight="1" x14ac:dyDescent="0.3">
      <c r="A211" s="502"/>
      <c r="B211" s="430" t="s">
        <v>312</v>
      </c>
      <c r="C211" s="431"/>
      <c r="D211" s="206"/>
      <c r="E211" s="260"/>
    </row>
    <row r="212" spans="1:5" ht="33" customHeight="1" x14ac:dyDescent="0.3">
      <c r="A212" s="502"/>
      <c r="B212" s="430" t="s">
        <v>313</v>
      </c>
      <c r="C212" s="431"/>
      <c r="D212" s="206"/>
      <c r="E212" s="260"/>
    </row>
    <row r="213" spans="1:5" ht="33" customHeight="1" x14ac:dyDescent="0.3">
      <c r="A213" s="502"/>
      <c r="B213" s="430" t="s">
        <v>315</v>
      </c>
      <c r="C213" s="431"/>
      <c r="D213" s="206"/>
      <c r="E213" s="260"/>
    </row>
    <row r="214" spans="1:5" ht="33" customHeight="1" x14ac:dyDescent="0.3">
      <c r="A214" s="502"/>
      <c r="B214" s="430" t="s">
        <v>316</v>
      </c>
      <c r="C214" s="431"/>
      <c r="D214" s="206"/>
      <c r="E214" s="260"/>
    </row>
    <row r="215" spans="1:5" ht="33" customHeight="1" x14ac:dyDescent="0.3">
      <c r="A215" s="502"/>
      <c r="B215" s="430" t="s">
        <v>317</v>
      </c>
      <c r="C215" s="431"/>
      <c r="D215" s="206"/>
      <c r="E215" s="260"/>
    </row>
    <row r="216" spans="1:5" ht="33" customHeight="1" x14ac:dyDescent="0.3">
      <c r="A216" s="502"/>
      <c r="B216" s="430" t="s">
        <v>318</v>
      </c>
      <c r="C216" s="431"/>
      <c r="D216" s="206"/>
      <c r="E216" s="260"/>
    </row>
    <row r="217" spans="1:5" ht="33" customHeight="1" x14ac:dyDescent="0.3">
      <c r="A217" s="502"/>
      <c r="B217" s="430" t="s">
        <v>319</v>
      </c>
      <c r="C217" s="431"/>
      <c r="D217" s="206"/>
      <c r="E217" s="260"/>
    </row>
    <row r="218" spans="1:5" ht="33" customHeight="1" x14ac:dyDescent="0.3">
      <c r="A218" s="502"/>
      <c r="B218" s="430" t="s">
        <v>320</v>
      </c>
      <c r="C218" s="431"/>
      <c r="D218" s="206"/>
      <c r="E218" s="260"/>
    </row>
    <row r="219" spans="1:5" ht="33" customHeight="1" x14ac:dyDescent="0.3">
      <c r="A219" s="502"/>
      <c r="B219" s="430" t="s">
        <v>321</v>
      </c>
      <c r="C219" s="431"/>
      <c r="D219" s="206"/>
      <c r="E219" s="260"/>
    </row>
    <row r="220" spans="1:5" ht="33" customHeight="1" x14ac:dyDescent="0.3">
      <c r="A220" s="502"/>
      <c r="B220" s="430" t="s">
        <v>322</v>
      </c>
      <c r="C220" s="431"/>
      <c r="D220" s="206"/>
      <c r="E220" s="260"/>
    </row>
    <row r="221" spans="1:5" ht="33" customHeight="1" x14ac:dyDescent="0.3">
      <c r="A221" s="502"/>
      <c r="B221" s="430" t="s">
        <v>323</v>
      </c>
      <c r="C221" s="431"/>
      <c r="D221" s="206"/>
      <c r="E221" s="260"/>
    </row>
    <row r="222" spans="1:5" ht="33" customHeight="1" x14ac:dyDescent="0.3">
      <c r="A222" s="502"/>
      <c r="B222" s="430" t="s">
        <v>324</v>
      </c>
      <c r="C222" s="431"/>
      <c r="D222" s="206"/>
      <c r="E222" s="260"/>
    </row>
    <row r="223" spans="1:5" ht="33" customHeight="1" x14ac:dyDescent="0.3">
      <c r="A223" s="502"/>
      <c r="B223" s="430" t="s">
        <v>325</v>
      </c>
      <c r="C223" s="431"/>
      <c r="D223" s="206"/>
      <c r="E223" s="260"/>
    </row>
    <row r="224" spans="1:5" ht="33" customHeight="1" x14ac:dyDescent="0.3">
      <c r="A224" s="502"/>
      <c r="B224" s="430" t="s">
        <v>326</v>
      </c>
      <c r="C224" s="431"/>
      <c r="D224" s="206"/>
      <c r="E224" s="260"/>
    </row>
    <row r="225" spans="1:5" ht="33" customHeight="1" x14ac:dyDescent="0.3">
      <c r="A225" s="502"/>
      <c r="B225" s="430" t="s">
        <v>327</v>
      </c>
      <c r="C225" s="431"/>
      <c r="D225" s="206"/>
      <c r="E225" s="260"/>
    </row>
    <row r="226" spans="1:5" ht="33" customHeight="1" x14ac:dyDescent="0.3">
      <c r="A226" s="502"/>
      <c r="B226" s="430" t="s">
        <v>328</v>
      </c>
      <c r="C226" s="430"/>
      <c r="D226" s="206"/>
      <c r="E226" s="260"/>
    </row>
    <row r="227" spans="1:5" ht="33" customHeight="1" x14ac:dyDescent="0.3">
      <c r="A227" s="502"/>
      <c r="B227" s="430" t="s">
        <v>329</v>
      </c>
      <c r="C227" s="431"/>
      <c r="D227" s="206"/>
      <c r="E227" s="260"/>
    </row>
    <row r="228" spans="1:5" ht="33" customHeight="1" x14ac:dyDescent="0.3">
      <c r="A228" s="502"/>
      <c r="B228" s="499" t="s">
        <v>362</v>
      </c>
      <c r="C228" s="499"/>
      <c r="D228" s="499"/>
      <c r="E228" s="500"/>
    </row>
    <row r="229" spans="1:5" ht="33" customHeight="1" x14ac:dyDescent="0.3">
      <c r="A229" s="502"/>
      <c r="B229" s="430" t="s">
        <v>351</v>
      </c>
      <c r="C229" s="430"/>
      <c r="D229" s="206"/>
      <c r="E229" s="260"/>
    </row>
    <row r="230" spans="1:5" ht="33" customHeight="1" x14ac:dyDescent="0.3">
      <c r="A230" s="502"/>
      <c r="B230" s="430" t="s">
        <v>348</v>
      </c>
      <c r="C230" s="430"/>
      <c r="D230" s="206"/>
      <c r="E230" s="260"/>
    </row>
    <row r="231" spans="1:5" ht="33" customHeight="1" x14ac:dyDescent="0.3">
      <c r="A231" s="502"/>
      <c r="B231" s="430" t="s">
        <v>349</v>
      </c>
      <c r="C231" s="430"/>
      <c r="D231" s="206"/>
      <c r="E231" s="260"/>
    </row>
    <row r="232" spans="1:5" ht="33" customHeight="1" x14ac:dyDescent="0.3">
      <c r="A232" s="502"/>
      <c r="B232" s="430" t="s">
        <v>350</v>
      </c>
      <c r="C232" s="430"/>
      <c r="D232" s="206"/>
      <c r="E232" s="260"/>
    </row>
    <row r="233" spans="1:5" ht="33" customHeight="1" x14ac:dyDescent="0.3">
      <c r="A233" s="502"/>
      <c r="B233" s="430" t="s">
        <v>352</v>
      </c>
      <c r="C233" s="430"/>
      <c r="D233" s="206"/>
      <c r="E233" s="260"/>
    </row>
    <row r="234" spans="1:5" ht="33" customHeight="1" x14ac:dyDescent="0.3">
      <c r="A234" s="502"/>
      <c r="B234" s="430" t="s">
        <v>353</v>
      </c>
      <c r="C234" s="430"/>
      <c r="D234" s="206"/>
      <c r="E234" s="260"/>
    </row>
    <row r="235" spans="1:5" ht="33" customHeight="1" x14ac:dyDescent="0.3">
      <c r="A235" s="502"/>
      <c r="B235" s="430" t="s">
        <v>354</v>
      </c>
      <c r="C235" s="430"/>
      <c r="D235" s="206"/>
      <c r="E235" s="260"/>
    </row>
    <row r="236" spans="1:5" ht="33" customHeight="1" x14ac:dyDescent="0.3">
      <c r="A236" s="502"/>
      <c r="B236" s="430" t="s">
        <v>355</v>
      </c>
      <c r="C236" s="430"/>
      <c r="D236" s="206"/>
      <c r="E236" s="260"/>
    </row>
    <row r="237" spans="1:5" ht="33" customHeight="1" x14ac:dyDescent="0.3">
      <c r="A237" s="502"/>
      <c r="B237" s="430" t="s">
        <v>356</v>
      </c>
      <c r="C237" s="430"/>
      <c r="D237" s="206"/>
      <c r="E237" s="260"/>
    </row>
    <row r="238" spans="1:5" ht="33" customHeight="1" x14ac:dyDescent="0.3">
      <c r="A238" s="502"/>
      <c r="B238" s="430" t="s">
        <v>357</v>
      </c>
      <c r="C238" s="430"/>
      <c r="D238" s="206"/>
      <c r="E238" s="260"/>
    </row>
    <row r="239" spans="1:5" ht="33" customHeight="1" x14ac:dyDescent="0.3">
      <c r="A239" s="502"/>
      <c r="B239" s="430" t="s">
        <v>358</v>
      </c>
      <c r="C239" s="430"/>
      <c r="D239" s="206"/>
      <c r="E239" s="260"/>
    </row>
    <row r="240" spans="1:5" ht="33" customHeight="1" x14ac:dyDescent="0.3">
      <c r="A240" s="502"/>
      <c r="B240" s="430" t="s">
        <v>359</v>
      </c>
      <c r="C240" s="430"/>
      <c r="D240" s="206"/>
      <c r="E240" s="260"/>
    </row>
    <row r="241" spans="1:5" ht="33" customHeight="1" x14ac:dyDescent="0.3">
      <c r="A241" s="502"/>
      <c r="B241" s="430" t="s">
        <v>360</v>
      </c>
      <c r="C241" s="430"/>
      <c r="D241" s="206"/>
      <c r="E241" s="260"/>
    </row>
    <row r="242" spans="1:5" ht="33" customHeight="1" thickBot="1" x14ac:dyDescent="0.35">
      <c r="A242" s="503"/>
      <c r="B242" s="470" t="s">
        <v>361</v>
      </c>
      <c r="C242" s="470"/>
      <c r="D242" s="211"/>
      <c r="E242" s="261"/>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D208:E227 D229:E242 D52:E71 D73:E86 D91:E110 D112:E125 D130:E149 D151:E164 D169:E188 D190:E203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6"/>
  <sheetViews>
    <sheetView topLeftCell="C1" zoomScaleNormal="100" workbookViewId="0">
      <selection activeCell="D3" sqref="D3:G4"/>
    </sheetView>
  </sheetViews>
  <sheetFormatPr baseColWidth="10" defaultColWidth="11.44140625" defaultRowHeight="13.8" x14ac:dyDescent="0.25"/>
  <cols>
    <col min="1" max="2" width="6.5546875" style="1" customWidth="1"/>
    <col min="3" max="3" width="32.6640625" style="1" customWidth="1"/>
    <col min="4" max="4" width="26.77734375" style="1" customWidth="1"/>
    <col min="5" max="5" width="38" style="1" customWidth="1"/>
    <col min="6" max="6" width="29.6640625" style="1" customWidth="1"/>
    <col min="7" max="7" width="18.33203125" style="1" customWidth="1"/>
    <col min="8" max="8" width="15.5546875" style="1" customWidth="1"/>
    <col min="9" max="9" width="19.33203125" style="1" customWidth="1"/>
    <col min="10" max="10" width="15" style="1" customWidth="1"/>
    <col min="11" max="16384" width="11.44140625" style="1"/>
  </cols>
  <sheetData>
    <row r="1" spans="1:14" ht="15" customHeight="1" x14ac:dyDescent="0.25">
      <c r="A1" s="553"/>
      <c r="B1" s="554"/>
      <c r="C1" s="555"/>
      <c r="D1" s="354" t="str">
        <f>CONTEXTO!B1</f>
        <v xml:space="preserve">PROCESO:  SISTEMA INTEGRADO DE GESTIÓN </v>
      </c>
      <c r="E1" s="354"/>
      <c r="F1" s="354"/>
      <c r="G1" s="354"/>
      <c r="H1" s="519" t="s">
        <v>388</v>
      </c>
      <c r="I1" s="363"/>
      <c r="J1" s="532"/>
      <c r="K1" s="2"/>
      <c r="N1" s="422"/>
    </row>
    <row r="2" spans="1:14" ht="15" customHeight="1" x14ac:dyDescent="0.25">
      <c r="A2" s="476"/>
      <c r="B2" s="384"/>
      <c r="C2" s="556"/>
      <c r="D2" s="357"/>
      <c r="E2" s="357"/>
      <c r="F2" s="357"/>
      <c r="G2" s="357"/>
      <c r="H2" s="520" t="s">
        <v>389</v>
      </c>
      <c r="I2" s="432"/>
      <c r="J2" s="533"/>
      <c r="K2" s="2"/>
      <c r="N2" s="422"/>
    </row>
    <row r="3" spans="1:14" ht="15" customHeight="1" x14ac:dyDescent="0.25">
      <c r="A3" s="476"/>
      <c r="B3" s="384"/>
      <c r="C3" s="556"/>
      <c r="D3" s="357" t="s">
        <v>60</v>
      </c>
      <c r="E3" s="357"/>
      <c r="F3" s="357"/>
      <c r="G3" s="357"/>
      <c r="H3" s="520" t="s">
        <v>390</v>
      </c>
      <c r="I3" s="432"/>
      <c r="J3" s="533"/>
      <c r="K3" s="2"/>
      <c r="N3" s="422"/>
    </row>
    <row r="4" spans="1:14" ht="15.75" customHeight="1" thickBot="1" x14ac:dyDescent="0.3">
      <c r="A4" s="557"/>
      <c r="B4" s="558"/>
      <c r="C4" s="559"/>
      <c r="D4" s="360"/>
      <c r="E4" s="360"/>
      <c r="F4" s="360"/>
      <c r="G4" s="360"/>
      <c r="H4" s="341" t="s">
        <v>379</v>
      </c>
      <c r="I4" s="334"/>
      <c r="J4" s="534"/>
      <c r="K4" s="2"/>
      <c r="N4" s="422"/>
    </row>
    <row r="5" spans="1:14" ht="15.75" customHeight="1" x14ac:dyDescent="0.25">
      <c r="A5" s="530"/>
      <c r="B5" s="441"/>
      <c r="C5" s="441"/>
      <c r="D5" s="441"/>
      <c r="E5" s="441"/>
      <c r="F5" s="441"/>
      <c r="G5" s="441"/>
      <c r="H5" s="441"/>
      <c r="I5" s="441"/>
      <c r="J5" s="531"/>
      <c r="K5" s="2"/>
      <c r="N5" s="65"/>
    </row>
    <row r="6" spans="1:14" ht="15" customHeight="1" x14ac:dyDescent="0.25">
      <c r="A6" s="524" t="str">
        <f>[1]CONTEXTO!A8</f>
        <v>PROCESO: GESTIÓN CATASTRAL</v>
      </c>
      <c r="B6" s="525"/>
      <c r="C6" s="525"/>
      <c r="D6" s="525"/>
      <c r="E6" s="525"/>
      <c r="F6" s="525"/>
      <c r="G6" s="525"/>
      <c r="H6" s="525"/>
      <c r="I6" s="525"/>
      <c r="J6" s="526"/>
    </row>
    <row r="7" spans="1:14" ht="32.25" customHeight="1" thickBot="1" x14ac:dyDescent="0.3">
      <c r="A7" s="527"/>
      <c r="B7" s="528"/>
      <c r="C7" s="528"/>
      <c r="D7" s="528"/>
      <c r="E7" s="528"/>
      <c r="F7" s="528"/>
      <c r="G7" s="528"/>
      <c r="H7" s="528"/>
      <c r="I7" s="528"/>
      <c r="J7" s="529"/>
    </row>
    <row r="8" spans="1:14" ht="23.25" customHeight="1" x14ac:dyDescent="0.25">
      <c r="A8" s="537" t="s">
        <v>61</v>
      </c>
      <c r="B8" s="538"/>
      <c r="C8" s="538"/>
      <c r="D8" s="539"/>
      <c r="E8" s="516" t="s">
        <v>9</v>
      </c>
      <c r="F8" s="535"/>
      <c r="G8" s="535"/>
      <c r="H8" s="535"/>
      <c r="I8" s="535"/>
      <c r="J8" s="536"/>
    </row>
    <row r="9" spans="1:14" ht="23.25" customHeight="1" x14ac:dyDescent="0.25">
      <c r="A9" s="540"/>
      <c r="B9" s="541"/>
      <c r="C9" s="541"/>
      <c r="D9" s="542"/>
      <c r="E9" s="514" t="s">
        <v>62</v>
      </c>
      <c r="F9" s="514"/>
      <c r="G9" s="514" t="s">
        <v>63</v>
      </c>
      <c r="H9" s="514"/>
      <c r="I9" s="514"/>
      <c r="J9" s="514"/>
    </row>
    <row r="10" spans="1:14" ht="23.25" customHeight="1" x14ac:dyDescent="0.3">
      <c r="A10" s="540"/>
      <c r="B10" s="541"/>
      <c r="C10" s="541"/>
      <c r="D10" s="542"/>
      <c r="E10" s="515" t="s">
        <v>64</v>
      </c>
      <c r="F10" s="515"/>
      <c r="G10" s="521" t="s">
        <v>65</v>
      </c>
      <c r="H10" s="522"/>
      <c r="I10" s="522"/>
      <c r="J10" s="523"/>
    </row>
    <row r="11" spans="1:14" ht="37.200000000000003" customHeight="1" x14ac:dyDescent="0.25">
      <c r="A11" s="540"/>
      <c r="B11" s="541"/>
      <c r="C11" s="541"/>
      <c r="D11" s="542"/>
      <c r="E11" s="508" t="s">
        <v>435</v>
      </c>
      <c r="F11" s="509"/>
      <c r="G11" s="511" t="s">
        <v>436</v>
      </c>
      <c r="H11" s="511"/>
      <c r="I11" s="511"/>
      <c r="J11" s="511"/>
    </row>
    <row r="12" spans="1:14" ht="31.2" customHeight="1" x14ac:dyDescent="0.25">
      <c r="A12" s="540"/>
      <c r="B12" s="541"/>
      <c r="C12" s="541"/>
      <c r="D12" s="542"/>
      <c r="E12" s="508" t="s">
        <v>437</v>
      </c>
      <c r="F12" s="509"/>
      <c r="G12" s="511" t="s">
        <v>438</v>
      </c>
      <c r="H12" s="511"/>
      <c r="I12" s="511"/>
      <c r="J12" s="511"/>
    </row>
    <row r="13" spans="1:14" ht="43.5" customHeight="1" x14ac:dyDescent="0.25">
      <c r="A13" s="540"/>
      <c r="B13" s="541"/>
      <c r="C13" s="541"/>
      <c r="D13" s="542"/>
      <c r="E13" s="508" t="s">
        <v>439</v>
      </c>
      <c r="F13" s="509"/>
      <c r="G13" s="511" t="s">
        <v>440</v>
      </c>
      <c r="H13" s="511"/>
      <c r="I13" s="511"/>
      <c r="J13" s="511"/>
    </row>
    <row r="14" spans="1:14" ht="43.5" customHeight="1" x14ac:dyDescent="0.25">
      <c r="A14" s="540"/>
      <c r="B14" s="541"/>
      <c r="C14" s="541"/>
      <c r="D14" s="542"/>
      <c r="E14" s="508" t="s">
        <v>483</v>
      </c>
      <c r="F14" s="509"/>
      <c r="G14" s="511" t="s">
        <v>441</v>
      </c>
      <c r="H14" s="511"/>
      <c r="I14" s="511"/>
      <c r="J14" s="511"/>
    </row>
    <row r="15" spans="1:14" ht="49.5" customHeight="1" x14ac:dyDescent="0.25">
      <c r="A15" s="540"/>
      <c r="B15" s="541"/>
      <c r="C15" s="541"/>
      <c r="D15" s="542"/>
      <c r="E15" s="508" t="s">
        <v>442</v>
      </c>
      <c r="F15" s="509"/>
      <c r="G15" s="512" t="s">
        <v>443</v>
      </c>
      <c r="H15" s="512"/>
      <c r="I15" s="512"/>
      <c r="J15" s="512"/>
    </row>
    <row r="16" spans="1:14" ht="49.5" customHeight="1" x14ac:dyDescent="0.25">
      <c r="A16" s="540"/>
      <c r="B16" s="541"/>
      <c r="C16" s="541"/>
      <c r="D16" s="542"/>
      <c r="E16" s="508" t="s">
        <v>444</v>
      </c>
      <c r="F16" s="509"/>
      <c r="G16" s="511" t="s">
        <v>445</v>
      </c>
      <c r="H16" s="511"/>
      <c r="I16" s="511"/>
      <c r="J16" s="511"/>
    </row>
    <row r="17" spans="1:10" ht="54.75" customHeight="1" x14ac:dyDescent="0.25">
      <c r="A17" s="540"/>
      <c r="B17" s="541"/>
      <c r="C17" s="541"/>
      <c r="D17" s="542"/>
      <c r="E17" s="508" t="s">
        <v>502</v>
      </c>
      <c r="F17" s="509"/>
      <c r="G17" s="511" t="s">
        <v>446</v>
      </c>
      <c r="H17" s="511"/>
      <c r="I17" s="511"/>
      <c r="J17" s="511"/>
    </row>
    <row r="18" spans="1:10" ht="48.75" customHeight="1" x14ac:dyDescent="0.25">
      <c r="A18" s="540"/>
      <c r="B18" s="541"/>
      <c r="C18" s="541"/>
      <c r="D18" s="542"/>
      <c r="E18" s="508" t="s">
        <v>447</v>
      </c>
      <c r="F18" s="509"/>
      <c r="G18" s="511" t="s">
        <v>448</v>
      </c>
      <c r="H18" s="511"/>
      <c r="I18" s="511"/>
      <c r="J18" s="511"/>
    </row>
    <row r="19" spans="1:10" ht="45" customHeight="1" x14ac:dyDescent="0.25">
      <c r="A19" s="540"/>
      <c r="B19" s="541"/>
      <c r="C19" s="541"/>
      <c r="D19" s="542"/>
      <c r="E19" s="508" t="s">
        <v>449</v>
      </c>
      <c r="F19" s="509"/>
      <c r="G19" s="511" t="s">
        <v>450</v>
      </c>
      <c r="H19" s="511"/>
      <c r="I19" s="511"/>
      <c r="J19" s="511"/>
    </row>
    <row r="20" spans="1:10" ht="41.4" customHeight="1" x14ac:dyDescent="0.25">
      <c r="A20" s="540"/>
      <c r="B20" s="541"/>
      <c r="C20" s="541"/>
      <c r="D20" s="542"/>
      <c r="E20" s="508" t="s">
        <v>451</v>
      </c>
      <c r="F20" s="509"/>
      <c r="G20" s="510" t="s">
        <v>501</v>
      </c>
      <c r="H20" s="510"/>
      <c r="I20" s="510"/>
      <c r="J20" s="510"/>
    </row>
    <row r="21" spans="1:10" ht="49.5" customHeight="1" x14ac:dyDescent="0.25">
      <c r="A21" s="540"/>
      <c r="B21" s="541"/>
      <c r="C21" s="541"/>
      <c r="D21" s="542"/>
      <c r="E21" s="508" t="s">
        <v>452</v>
      </c>
      <c r="F21" s="509"/>
      <c r="G21" s="510" t="s">
        <v>453</v>
      </c>
      <c r="H21" s="510"/>
      <c r="I21" s="510"/>
      <c r="J21" s="510"/>
    </row>
    <row r="22" spans="1:10" ht="33" customHeight="1" x14ac:dyDescent="0.25">
      <c r="A22" s="540"/>
      <c r="B22" s="541"/>
      <c r="C22" s="541"/>
      <c r="D22" s="542"/>
      <c r="E22" s="508" t="s">
        <v>454</v>
      </c>
      <c r="F22" s="509"/>
      <c r="G22" s="510" t="s">
        <v>455</v>
      </c>
      <c r="H22" s="510"/>
      <c r="I22" s="510"/>
      <c r="J22" s="510"/>
    </row>
    <row r="23" spans="1:10" ht="49.5" customHeight="1" x14ac:dyDescent="0.25">
      <c r="A23" s="540"/>
      <c r="B23" s="541"/>
      <c r="C23" s="541"/>
      <c r="D23" s="542"/>
      <c r="E23" s="508" t="s">
        <v>481</v>
      </c>
      <c r="F23" s="509"/>
      <c r="G23" s="511" t="s">
        <v>510</v>
      </c>
      <c r="H23" s="511"/>
      <c r="I23" s="511"/>
      <c r="J23" s="511"/>
    </row>
    <row r="24" spans="1:10" ht="88.8" customHeight="1" x14ac:dyDescent="0.25">
      <c r="A24" s="540"/>
      <c r="B24" s="541"/>
      <c r="C24" s="541"/>
      <c r="D24" s="542"/>
      <c r="E24" s="508" t="s">
        <v>482</v>
      </c>
      <c r="F24" s="509"/>
      <c r="G24" s="511" t="s">
        <v>509</v>
      </c>
      <c r="H24" s="511"/>
      <c r="I24" s="511"/>
      <c r="J24" s="511"/>
    </row>
    <row r="25" spans="1:10" ht="49.5" customHeight="1" x14ac:dyDescent="0.25">
      <c r="A25" s="540"/>
      <c r="B25" s="541"/>
      <c r="C25" s="541"/>
      <c r="D25" s="542"/>
      <c r="E25" s="508" t="s">
        <v>506</v>
      </c>
      <c r="F25" s="509"/>
      <c r="G25" s="510"/>
      <c r="H25" s="510"/>
      <c r="I25" s="510"/>
      <c r="J25" s="510"/>
    </row>
    <row r="26" spans="1:10" ht="52.2" customHeight="1" x14ac:dyDescent="0.25">
      <c r="A26" s="540"/>
      <c r="B26" s="541"/>
      <c r="C26" s="541"/>
      <c r="D26" s="542"/>
      <c r="E26" s="508" t="s">
        <v>508</v>
      </c>
      <c r="F26" s="509"/>
      <c r="G26" s="510"/>
      <c r="H26" s="510"/>
      <c r="I26" s="510"/>
      <c r="J26" s="510"/>
    </row>
    <row r="27" spans="1:10" ht="49.5" customHeight="1" x14ac:dyDescent="0.25">
      <c r="A27" s="540"/>
      <c r="B27" s="541"/>
      <c r="C27" s="541"/>
      <c r="D27" s="542"/>
      <c r="E27" s="508" t="s">
        <v>507</v>
      </c>
      <c r="F27" s="509"/>
      <c r="G27" s="510"/>
      <c r="H27" s="510"/>
      <c r="I27" s="510"/>
      <c r="J27" s="510"/>
    </row>
    <row r="28" spans="1:10" ht="51.75" customHeight="1" x14ac:dyDescent="0.25">
      <c r="A28" s="560" t="s">
        <v>7</v>
      </c>
      <c r="B28" s="560" t="s">
        <v>63</v>
      </c>
      <c r="C28" s="515" t="s">
        <v>66</v>
      </c>
      <c r="D28" s="515"/>
      <c r="E28" s="514" t="s">
        <v>250</v>
      </c>
      <c r="F28" s="515"/>
      <c r="G28" s="516" t="s">
        <v>251</v>
      </c>
      <c r="H28" s="517"/>
      <c r="I28" s="517"/>
      <c r="J28" s="518"/>
    </row>
    <row r="29" spans="1:10" ht="69" customHeight="1" x14ac:dyDescent="0.25">
      <c r="A29" s="560"/>
      <c r="B29" s="560"/>
      <c r="C29" s="505" t="s">
        <v>456</v>
      </c>
      <c r="D29" s="507"/>
      <c r="E29" s="508" t="s">
        <v>487</v>
      </c>
      <c r="F29" s="509"/>
      <c r="G29" s="505" t="s">
        <v>457</v>
      </c>
      <c r="H29" s="506"/>
      <c r="I29" s="506"/>
      <c r="J29" s="507"/>
    </row>
    <row r="30" spans="1:10" ht="106.2" customHeight="1" x14ac:dyDescent="0.25">
      <c r="A30" s="560"/>
      <c r="B30" s="560"/>
      <c r="C30" s="505" t="s">
        <v>458</v>
      </c>
      <c r="D30" s="507"/>
      <c r="E30" s="508" t="s">
        <v>488</v>
      </c>
      <c r="F30" s="509"/>
      <c r="G30" s="513" t="s">
        <v>520</v>
      </c>
      <c r="H30" s="506"/>
      <c r="I30" s="506"/>
      <c r="J30" s="507"/>
    </row>
    <row r="31" spans="1:10" ht="82.8" customHeight="1" x14ac:dyDescent="0.25">
      <c r="A31" s="560"/>
      <c r="B31" s="560"/>
      <c r="C31" s="505" t="s">
        <v>459</v>
      </c>
      <c r="D31" s="507"/>
      <c r="E31" s="508" t="s">
        <v>533</v>
      </c>
      <c r="F31" s="509"/>
      <c r="G31" s="505"/>
      <c r="H31" s="506"/>
      <c r="I31" s="506"/>
      <c r="J31" s="507"/>
    </row>
    <row r="32" spans="1:10" ht="85.8" customHeight="1" x14ac:dyDescent="0.25">
      <c r="A32" s="560"/>
      <c r="B32" s="560"/>
      <c r="C32" s="505" t="s">
        <v>514</v>
      </c>
      <c r="D32" s="507"/>
      <c r="E32" s="508" t="s">
        <v>517</v>
      </c>
      <c r="F32" s="509"/>
      <c r="G32" s="505"/>
      <c r="H32" s="506"/>
      <c r="I32" s="506"/>
      <c r="J32" s="507"/>
    </row>
    <row r="33" spans="1:10" ht="69" customHeight="1" x14ac:dyDescent="0.25">
      <c r="A33" s="560"/>
      <c r="B33" s="560"/>
      <c r="C33" s="505" t="s">
        <v>515</v>
      </c>
      <c r="D33" s="507"/>
      <c r="E33" s="508" t="s">
        <v>518</v>
      </c>
      <c r="F33" s="509"/>
      <c r="G33" s="505"/>
      <c r="H33" s="506"/>
      <c r="I33" s="506"/>
      <c r="J33" s="507"/>
    </row>
    <row r="34" spans="1:10" ht="69" customHeight="1" x14ac:dyDescent="0.25">
      <c r="A34" s="560"/>
      <c r="B34" s="560"/>
      <c r="C34" s="505" t="s">
        <v>505</v>
      </c>
      <c r="D34" s="507"/>
      <c r="E34" s="508"/>
      <c r="F34" s="509"/>
      <c r="G34" s="505"/>
      <c r="H34" s="506"/>
      <c r="I34" s="506"/>
      <c r="J34" s="507"/>
    </row>
    <row r="35" spans="1:10" ht="69" customHeight="1" x14ac:dyDescent="0.25">
      <c r="A35" s="560"/>
      <c r="B35" s="560"/>
      <c r="C35" s="505" t="s">
        <v>460</v>
      </c>
      <c r="D35" s="507"/>
      <c r="E35" s="508"/>
      <c r="F35" s="509"/>
      <c r="G35" s="505"/>
      <c r="H35" s="506"/>
      <c r="I35" s="506"/>
      <c r="J35" s="507"/>
    </row>
    <row r="36" spans="1:10" ht="69" customHeight="1" x14ac:dyDescent="0.25">
      <c r="A36" s="560"/>
      <c r="B36" s="560"/>
      <c r="C36" s="505" t="s">
        <v>516</v>
      </c>
      <c r="D36" s="507"/>
      <c r="E36" s="508"/>
      <c r="F36" s="509"/>
      <c r="G36" s="505"/>
      <c r="H36" s="506"/>
      <c r="I36" s="506"/>
      <c r="J36" s="507"/>
    </row>
    <row r="37" spans="1:10" ht="69" customHeight="1" x14ac:dyDescent="0.25">
      <c r="A37" s="560"/>
      <c r="B37" s="560"/>
      <c r="C37" s="505" t="s">
        <v>461</v>
      </c>
      <c r="D37" s="507"/>
      <c r="E37" s="508"/>
      <c r="F37" s="509"/>
      <c r="G37" s="505"/>
      <c r="H37" s="506"/>
      <c r="I37" s="506"/>
      <c r="J37" s="507"/>
    </row>
    <row r="38" spans="1:10" ht="69" customHeight="1" x14ac:dyDescent="0.25">
      <c r="A38" s="560"/>
      <c r="B38" s="560"/>
      <c r="C38" s="505" t="s">
        <v>519</v>
      </c>
      <c r="D38" s="507"/>
      <c r="E38" s="508"/>
      <c r="F38" s="509"/>
      <c r="G38" s="505"/>
      <c r="H38" s="506"/>
      <c r="I38" s="506"/>
      <c r="J38" s="507"/>
    </row>
    <row r="39" spans="1:10" ht="69" customHeight="1" x14ac:dyDescent="0.25">
      <c r="A39" s="560"/>
      <c r="B39" s="560"/>
      <c r="C39" s="505" t="s">
        <v>512</v>
      </c>
      <c r="D39" s="507"/>
      <c r="E39" s="508"/>
      <c r="F39" s="509"/>
      <c r="G39" s="505"/>
      <c r="H39" s="506"/>
      <c r="I39" s="506"/>
      <c r="J39" s="507"/>
    </row>
    <row r="40" spans="1:10" ht="69" customHeight="1" x14ac:dyDescent="0.25">
      <c r="A40" s="560"/>
      <c r="B40" s="560"/>
      <c r="C40" s="505" t="s">
        <v>528</v>
      </c>
      <c r="D40" s="507"/>
      <c r="E40" s="508"/>
      <c r="F40" s="509"/>
      <c r="G40" s="505"/>
      <c r="H40" s="506"/>
      <c r="I40" s="506"/>
      <c r="J40" s="507"/>
    </row>
    <row r="41" spans="1:10" ht="69" customHeight="1" x14ac:dyDescent="0.25">
      <c r="A41" s="560"/>
      <c r="B41" s="560"/>
      <c r="C41" s="505" t="s">
        <v>511</v>
      </c>
      <c r="D41" s="507"/>
      <c r="E41" s="508"/>
      <c r="F41" s="509"/>
      <c r="G41" s="505"/>
      <c r="H41" s="506"/>
      <c r="I41" s="506"/>
      <c r="J41" s="507"/>
    </row>
    <row r="42" spans="1:10" ht="41.25" customHeight="1" x14ac:dyDescent="0.25">
      <c r="A42" s="560"/>
      <c r="B42" s="560"/>
      <c r="C42" s="505" t="s">
        <v>513</v>
      </c>
      <c r="D42" s="507"/>
      <c r="E42" s="545"/>
      <c r="F42" s="546"/>
      <c r="G42" s="547"/>
      <c r="H42" s="548"/>
      <c r="I42" s="548"/>
      <c r="J42" s="549"/>
    </row>
    <row r="43" spans="1:10" ht="66" customHeight="1" x14ac:dyDescent="0.3">
      <c r="A43" s="560"/>
      <c r="B43" s="560" t="s">
        <v>62</v>
      </c>
      <c r="C43" s="515" t="s">
        <v>67</v>
      </c>
      <c r="D43" s="515"/>
      <c r="E43" s="561" t="s">
        <v>252</v>
      </c>
      <c r="F43" s="562"/>
      <c r="G43" s="563" t="s">
        <v>253</v>
      </c>
      <c r="H43" s="564"/>
      <c r="I43" s="564"/>
      <c r="J43" s="565"/>
    </row>
    <row r="44" spans="1:10" ht="51.75" customHeight="1" x14ac:dyDescent="0.25">
      <c r="A44" s="560"/>
      <c r="B44" s="560"/>
      <c r="C44" s="505" t="s">
        <v>462</v>
      </c>
      <c r="D44" s="507"/>
      <c r="E44" s="505" t="s">
        <v>484</v>
      </c>
      <c r="F44" s="507"/>
      <c r="G44" s="508" t="s">
        <v>463</v>
      </c>
      <c r="H44" s="551"/>
      <c r="I44" s="551"/>
      <c r="J44" s="509"/>
    </row>
    <row r="45" spans="1:10" ht="47.25" customHeight="1" x14ac:dyDescent="0.25">
      <c r="A45" s="560"/>
      <c r="B45" s="560"/>
      <c r="C45" s="505" t="s">
        <v>464</v>
      </c>
      <c r="D45" s="507"/>
      <c r="E45" s="508" t="s">
        <v>485</v>
      </c>
      <c r="F45" s="509"/>
      <c r="G45" s="505"/>
      <c r="H45" s="506"/>
      <c r="I45" s="506"/>
      <c r="J45" s="507"/>
    </row>
    <row r="46" spans="1:10" ht="49.5" customHeight="1" x14ac:dyDescent="0.25">
      <c r="A46" s="560"/>
      <c r="B46" s="560"/>
      <c r="C46" s="505" t="s">
        <v>465</v>
      </c>
      <c r="D46" s="507"/>
      <c r="E46" s="543" t="s">
        <v>486</v>
      </c>
      <c r="F46" s="512"/>
      <c r="G46" s="505"/>
      <c r="H46" s="506"/>
      <c r="I46" s="506"/>
      <c r="J46" s="507"/>
    </row>
    <row r="47" spans="1:10" ht="48" customHeight="1" x14ac:dyDescent="0.25">
      <c r="A47" s="560"/>
      <c r="B47" s="560"/>
      <c r="C47" s="505" t="s">
        <v>466</v>
      </c>
      <c r="D47" s="507"/>
      <c r="E47" s="543" t="s">
        <v>491</v>
      </c>
      <c r="F47" s="512"/>
      <c r="G47" s="544"/>
      <c r="H47" s="544"/>
      <c r="I47" s="544"/>
      <c r="J47" s="544"/>
    </row>
    <row r="48" spans="1:10" ht="45.75" customHeight="1" x14ac:dyDescent="0.25">
      <c r="A48" s="560"/>
      <c r="B48" s="560"/>
      <c r="C48" s="545" t="s">
        <v>467</v>
      </c>
      <c r="D48" s="546"/>
      <c r="E48" s="544"/>
      <c r="F48" s="544"/>
      <c r="G48" s="544"/>
      <c r="H48" s="544"/>
      <c r="I48" s="544"/>
      <c r="J48" s="544"/>
    </row>
    <row r="49" spans="1:10" ht="45.75" customHeight="1" x14ac:dyDescent="0.25">
      <c r="A49" s="560"/>
      <c r="B49" s="560"/>
      <c r="C49" s="544" t="s">
        <v>468</v>
      </c>
      <c r="D49" s="544"/>
      <c r="E49" s="544"/>
      <c r="F49" s="544"/>
      <c r="G49" s="544"/>
      <c r="H49" s="544"/>
      <c r="I49" s="544"/>
      <c r="J49" s="544"/>
    </row>
    <row r="50" spans="1:10" ht="45" customHeight="1" x14ac:dyDescent="0.25">
      <c r="A50" s="560"/>
      <c r="B50" s="560"/>
      <c r="C50" s="545" t="s">
        <v>469</v>
      </c>
      <c r="D50" s="546"/>
      <c r="E50" s="545"/>
      <c r="F50" s="546"/>
      <c r="G50" s="545"/>
      <c r="H50" s="550"/>
      <c r="I50" s="550"/>
      <c r="J50" s="546"/>
    </row>
    <row r="51" spans="1:10" ht="50.25" customHeight="1" x14ac:dyDescent="0.25">
      <c r="A51" s="560"/>
      <c r="B51" s="560"/>
      <c r="C51" s="505" t="s">
        <v>470</v>
      </c>
      <c r="D51" s="507"/>
      <c r="E51" s="545"/>
      <c r="F51" s="546"/>
      <c r="G51" s="545"/>
      <c r="H51" s="550"/>
      <c r="I51" s="550"/>
      <c r="J51" s="546"/>
    </row>
    <row r="52" spans="1:10" ht="52.5" customHeight="1" x14ac:dyDescent="0.25">
      <c r="A52" s="560"/>
      <c r="B52" s="560"/>
      <c r="C52" s="505" t="s">
        <v>471</v>
      </c>
      <c r="D52" s="507"/>
      <c r="E52" s="547"/>
      <c r="F52" s="549"/>
      <c r="G52" s="547"/>
      <c r="H52" s="548"/>
      <c r="I52" s="548"/>
      <c r="J52" s="549"/>
    </row>
    <row r="53" spans="1:10" ht="48" customHeight="1" x14ac:dyDescent="0.25">
      <c r="A53" s="560"/>
      <c r="B53" s="560"/>
      <c r="C53" s="545" t="s">
        <v>490</v>
      </c>
      <c r="D53" s="546"/>
      <c r="E53" s="545"/>
      <c r="F53" s="546"/>
      <c r="G53" s="545"/>
      <c r="H53" s="550"/>
      <c r="I53" s="550"/>
      <c r="J53" s="546"/>
    </row>
    <row r="54" spans="1:10" ht="46.5" customHeight="1" x14ac:dyDescent="0.25">
      <c r="A54" s="560"/>
      <c r="B54" s="560"/>
      <c r="C54" s="545"/>
      <c r="D54" s="546"/>
      <c r="E54" s="547"/>
      <c r="F54" s="549"/>
      <c r="G54" s="547"/>
      <c r="H54" s="548"/>
      <c r="I54" s="548"/>
      <c r="J54" s="549"/>
    </row>
    <row r="55" spans="1:10" ht="48" customHeight="1" x14ac:dyDescent="0.25">
      <c r="A55" s="560"/>
      <c r="B55" s="560"/>
      <c r="C55" s="545"/>
      <c r="D55" s="546"/>
      <c r="E55" s="545"/>
      <c r="F55" s="546"/>
      <c r="G55" s="545"/>
      <c r="H55" s="550"/>
      <c r="I55" s="550"/>
      <c r="J55" s="546"/>
    </row>
    <row r="56" spans="1:10" ht="53.25" customHeight="1" x14ac:dyDescent="0.25">
      <c r="A56" s="560"/>
      <c r="B56" s="560"/>
      <c r="C56" s="545"/>
      <c r="D56" s="546"/>
      <c r="E56" s="545"/>
      <c r="F56" s="546"/>
      <c r="G56" s="545"/>
      <c r="H56" s="550"/>
      <c r="I56" s="550"/>
      <c r="J56" s="546"/>
    </row>
    <row r="57" spans="1:10" ht="43.5" customHeight="1" x14ac:dyDescent="0.25">
      <c r="A57" s="560"/>
      <c r="B57" s="560"/>
      <c r="C57" s="544"/>
      <c r="D57" s="544"/>
      <c r="E57" s="544"/>
      <c r="F57" s="544"/>
      <c r="G57" s="544"/>
      <c r="H57" s="544"/>
      <c r="I57" s="544"/>
      <c r="J57" s="544"/>
    </row>
    <row r="58" spans="1:10" ht="48.75" customHeight="1" x14ac:dyDescent="0.25">
      <c r="A58" s="560"/>
      <c r="B58" s="560"/>
      <c r="C58" s="544"/>
      <c r="D58" s="544"/>
      <c r="E58" s="544"/>
      <c r="F58" s="544"/>
      <c r="G58" s="544"/>
      <c r="H58" s="544"/>
      <c r="I58" s="544"/>
      <c r="J58" s="544"/>
    </row>
    <row r="59" spans="1:10" x14ac:dyDescent="0.25">
      <c r="C59" s="69"/>
      <c r="D59" s="69"/>
      <c r="E59" s="552"/>
      <c r="F59" s="552"/>
      <c r="G59" s="552"/>
      <c r="H59" s="552"/>
      <c r="I59" s="552"/>
      <c r="J59" s="552"/>
    </row>
    <row r="60" spans="1:10" x14ac:dyDescent="0.25">
      <c r="C60" s="69"/>
      <c r="D60" s="69"/>
      <c r="E60" s="552"/>
      <c r="F60" s="552"/>
      <c r="G60" s="552"/>
      <c r="H60" s="552"/>
      <c r="I60" s="552"/>
      <c r="J60" s="552"/>
    </row>
    <row r="61" spans="1:10" x14ac:dyDescent="0.25">
      <c r="E61" s="384"/>
      <c r="F61" s="384"/>
      <c r="G61" s="384"/>
      <c r="H61" s="384"/>
      <c r="I61" s="384"/>
      <c r="J61" s="384"/>
    </row>
    <row r="62" spans="1:10" x14ac:dyDescent="0.25">
      <c r="E62" s="384"/>
      <c r="F62" s="384"/>
      <c r="G62" s="384"/>
      <c r="H62" s="384"/>
      <c r="I62" s="384"/>
      <c r="J62" s="384"/>
    </row>
    <row r="63" spans="1:10" x14ac:dyDescent="0.25">
      <c r="E63" s="384"/>
      <c r="F63" s="384"/>
      <c r="G63" s="384"/>
      <c r="H63" s="384"/>
      <c r="I63" s="384"/>
      <c r="J63" s="384"/>
    </row>
    <row r="64" spans="1:10" x14ac:dyDescent="0.25">
      <c r="E64" s="384"/>
      <c r="F64" s="384"/>
      <c r="G64" s="384"/>
      <c r="H64" s="384"/>
      <c r="I64" s="384"/>
      <c r="J64" s="384"/>
    </row>
    <row r="65" spans="5:10" x14ac:dyDescent="0.25">
      <c r="E65" s="384"/>
      <c r="F65" s="384"/>
      <c r="G65" s="384"/>
      <c r="H65" s="384"/>
      <c r="I65" s="384"/>
      <c r="J65" s="384"/>
    </row>
    <row r="66" spans="5:10" x14ac:dyDescent="0.25">
      <c r="E66" s="384"/>
      <c r="F66" s="384"/>
      <c r="G66" s="384"/>
      <c r="H66" s="384"/>
      <c r="I66" s="384"/>
      <c r="J66" s="384"/>
    </row>
    <row r="67" spans="5:10" x14ac:dyDescent="0.25">
      <c r="E67" s="384"/>
      <c r="F67" s="384"/>
      <c r="G67" s="384"/>
      <c r="H67" s="384"/>
      <c r="I67" s="384"/>
      <c r="J67" s="384"/>
    </row>
    <row r="68" spans="5:10" x14ac:dyDescent="0.25">
      <c r="E68" s="384"/>
      <c r="F68" s="384"/>
      <c r="G68" s="384"/>
      <c r="H68" s="384"/>
      <c r="I68" s="384"/>
      <c r="J68" s="384"/>
    </row>
    <row r="69" spans="5:10" x14ac:dyDescent="0.25">
      <c r="E69" s="384"/>
      <c r="F69" s="384"/>
      <c r="G69" s="384"/>
      <c r="H69" s="384"/>
      <c r="I69" s="384"/>
      <c r="J69" s="384"/>
    </row>
    <row r="70" spans="5:10" x14ac:dyDescent="0.25">
      <c r="E70" s="384"/>
      <c r="F70" s="384"/>
      <c r="G70" s="384"/>
      <c r="H70" s="384"/>
      <c r="I70" s="384"/>
      <c r="J70" s="384"/>
    </row>
    <row r="71" spans="5:10" x14ac:dyDescent="0.25">
      <c r="E71" s="384"/>
      <c r="F71" s="384"/>
      <c r="G71" s="384"/>
      <c r="H71" s="384"/>
      <c r="I71" s="384"/>
      <c r="J71" s="384"/>
    </row>
    <row r="72" spans="5:10" x14ac:dyDescent="0.25">
      <c r="E72" s="384"/>
      <c r="F72" s="384"/>
      <c r="G72" s="384"/>
      <c r="H72" s="384"/>
      <c r="I72" s="384"/>
      <c r="J72" s="384"/>
    </row>
    <row r="73" spans="5:10" x14ac:dyDescent="0.25">
      <c r="E73" s="384"/>
      <c r="F73" s="384"/>
      <c r="G73" s="384"/>
      <c r="H73" s="384"/>
      <c r="I73" s="384"/>
      <c r="J73" s="384"/>
    </row>
    <row r="74" spans="5:10" x14ac:dyDescent="0.25">
      <c r="E74" s="384"/>
      <c r="F74" s="384"/>
      <c r="G74" s="384"/>
      <c r="H74" s="384"/>
      <c r="I74" s="384"/>
      <c r="J74" s="384"/>
    </row>
    <row r="75" spans="5:10" x14ac:dyDescent="0.25">
      <c r="E75" s="384"/>
      <c r="F75" s="384"/>
      <c r="G75" s="384"/>
      <c r="H75" s="384"/>
      <c r="I75" s="384"/>
      <c r="J75" s="384"/>
    </row>
    <row r="76" spans="5:10" x14ac:dyDescent="0.25">
      <c r="E76" s="384"/>
      <c r="F76" s="384"/>
      <c r="G76" s="384"/>
      <c r="H76" s="384"/>
      <c r="I76" s="384"/>
      <c r="J76" s="384"/>
    </row>
    <row r="77" spans="5:10" x14ac:dyDescent="0.25">
      <c r="E77" s="384"/>
      <c r="F77" s="384"/>
      <c r="G77" s="384"/>
      <c r="H77" s="384"/>
      <c r="I77" s="384"/>
      <c r="J77" s="384"/>
    </row>
    <row r="78" spans="5:10" x14ac:dyDescent="0.25">
      <c r="E78" s="384"/>
      <c r="F78" s="384"/>
      <c r="G78" s="384"/>
      <c r="H78" s="384"/>
      <c r="I78" s="384"/>
      <c r="J78" s="384"/>
    </row>
    <row r="79" spans="5:10" x14ac:dyDescent="0.25">
      <c r="E79" s="384"/>
      <c r="F79" s="384"/>
      <c r="G79" s="384"/>
      <c r="H79" s="384"/>
      <c r="I79" s="384"/>
      <c r="J79" s="384"/>
    </row>
    <row r="80" spans="5:10" x14ac:dyDescent="0.25">
      <c r="E80" s="384"/>
      <c r="F80" s="384"/>
      <c r="G80" s="384"/>
      <c r="H80" s="384"/>
      <c r="I80" s="384"/>
      <c r="J80" s="384"/>
    </row>
    <row r="81" spans="5:10" x14ac:dyDescent="0.25">
      <c r="E81" s="384"/>
      <c r="F81" s="384"/>
      <c r="G81" s="384"/>
      <c r="H81" s="384"/>
      <c r="I81" s="384"/>
      <c r="J81" s="384"/>
    </row>
    <row r="82" spans="5:10" x14ac:dyDescent="0.25">
      <c r="E82" s="384"/>
      <c r="F82" s="384"/>
      <c r="G82" s="384"/>
      <c r="H82" s="384"/>
      <c r="I82" s="384"/>
      <c r="J82" s="384"/>
    </row>
    <row r="83" spans="5:10" x14ac:dyDescent="0.25">
      <c r="E83" s="384"/>
      <c r="F83" s="384"/>
      <c r="G83" s="384"/>
      <c r="H83" s="384"/>
      <c r="I83" s="384"/>
      <c r="J83" s="384"/>
    </row>
    <row r="84" spans="5:10" x14ac:dyDescent="0.25">
      <c r="E84" s="384"/>
      <c r="F84" s="384"/>
      <c r="G84" s="384"/>
      <c r="H84" s="384"/>
      <c r="I84" s="384"/>
      <c r="J84" s="384"/>
    </row>
    <row r="85" spans="5:10" x14ac:dyDescent="0.25">
      <c r="E85" s="384"/>
      <c r="F85" s="384"/>
      <c r="G85" s="384"/>
      <c r="H85" s="384"/>
      <c r="I85" s="384"/>
      <c r="J85" s="384"/>
    </row>
    <row r="86" spans="5:10" x14ac:dyDescent="0.25">
      <c r="E86" s="384"/>
      <c r="F86" s="384"/>
      <c r="G86" s="384"/>
      <c r="H86" s="384"/>
      <c r="I86" s="384"/>
      <c r="J86" s="384"/>
    </row>
    <row r="87" spans="5:10" x14ac:dyDescent="0.25">
      <c r="E87" s="384"/>
      <c r="F87" s="384"/>
      <c r="G87" s="384"/>
      <c r="H87" s="384"/>
      <c r="I87" s="384"/>
      <c r="J87" s="384"/>
    </row>
    <row r="88" spans="5:10" x14ac:dyDescent="0.25">
      <c r="E88" s="384"/>
      <c r="F88" s="384"/>
      <c r="G88" s="384"/>
      <c r="H88" s="384"/>
      <c r="I88" s="384"/>
      <c r="J88" s="384"/>
    </row>
    <row r="89" spans="5:10" x14ac:dyDescent="0.25">
      <c r="E89" s="384"/>
      <c r="F89" s="384"/>
      <c r="G89" s="384"/>
      <c r="H89" s="384"/>
      <c r="I89" s="384"/>
      <c r="J89" s="384"/>
    </row>
    <row r="90" spans="5:10" x14ac:dyDescent="0.25">
      <c r="E90" s="384"/>
      <c r="F90" s="384"/>
      <c r="G90" s="384"/>
      <c r="H90" s="384"/>
      <c r="I90" s="384"/>
      <c r="J90" s="384"/>
    </row>
    <row r="91" spans="5:10" x14ac:dyDescent="0.25">
      <c r="E91" s="384"/>
      <c r="F91" s="384"/>
      <c r="G91" s="384"/>
      <c r="H91" s="384"/>
      <c r="I91" s="384"/>
      <c r="J91" s="384"/>
    </row>
    <row r="92" spans="5:10" x14ac:dyDescent="0.25">
      <c r="E92" s="384"/>
      <c r="F92" s="384"/>
      <c r="G92" s="384"/>
      <c r="H92" s="384"/>
      <c r="I92" s="384"/>
      <c r="J92" s="384"/>
    </row>
    <row r="93" spans="5:10" x14ac:dyDescent="0.25">
      <c r="E93" s="384"/>
      <c r="F93" s="384"/>
      <c r="G93" s="384"/>
      <c r="H93" s="384"/>
      <c r="I93" s="384"/>
      <c r="J93" s="384"/>
    </row>
    <row r="94" spans="5:10" x14ac:dyDescent="0.25">
      <c r="E94" s="384"/>
      <c r="F94" s="384"/>
      <c r="G94" s="384"/>
      <c r="H94" s="384"/>
      <c r="I94" s="384"/>
      <c r="J94" s="384"/>
    </row>
    <row r="95" spans="5:10" x14ac:dyDescent="0.25">
      <c r="E95" s="384"/>
      <c r="F95" s="384"/>
      <c r="G95" s="384"/>
      <c r="H95" s="384"/>
      <c r="I95" s="384"/>
      <c r="J95" s="384"/>
    </row>
    <row r="96" spans="5:10" x14ac:dyDescent="0.25">
      <c r="E96" s="384"/>
      <c r="F96" s="384"/>
      <c r="G96" s="384"/>
      <c r="H96" s="384"/>
      <c r="I96" s="384"/>
      <c r="J96" s="384"/>
    </row>
    <row r="97" spans="5:10" x14ac:dyDescent="0.25">
      <c r="E97" s="384"/>
      <c r="F97" s="384"/>
      <c r="G97" s="384"/>
      <c r="H97" s="384"/>
      <c r="I97" s="384"/>
      <c r="J97" s="384"/>
    </row>
    <row r="98" spans="5:10" x14ac:dyDescent="0.25">
      <c r="E98" s="384"/>
      <c r="F98" s="384"/>
      <c r="G98" s="384"/>
      <c r="H98" s="384"/>
      <c r="I98" s="384"/>
      <c r="J98" s="384"/>
    </row>
    <row r="99" spans="5:10" x14ac:dyDescent="0.25">
      <c r="E99" s="384"/>
      <c r="F99" s="384"/>
      <c r="G99" s="384"/>
      <c r="H99" s="384"/>
      <c r="I99" s="384"/>
      <c r="J99" s="384"/>
    </row>
    <row r="100" spans="5:10" x14ac:dyDescent="0.25">
      <c r="E100" s="384"/>
      <c r="F100" s="384"/>
      <c r="G100" s="384"/>
      <c r="H100" s="384"/>
      <c r="I100" s="384"/>
      <c r="J100" s="384"/>
    </row>
    <row r="101" spans="5:10" x14ac:dyDescent="0.25">
      <c r="E101" s="384"/>
      <c r="F101" s="384"/>
      <c r="G101" s="384"/>
      <c r="H101" s="384"/>
      <c r="I101" s="384"/>
      <c r="J101" s="384"/>
    </row>
    <row r="102" spans="5:10" x14ac:dyDescent="0.25">
      <c r="E102" s="384"/>
      <c r="F102" s="384"/>
      <c r="G102" s="384"/>
      <c r="H102" s="384"/>
      <c r="I102" s="384"/>
      <c r="J102" s="384"/>
    </row>
    <row r="103" spans="5:10" x14ac:dyDescent="0.25">
      <c r="E103" s="384"/>
      <c r="F103" s="384"/>
      <c r="G103" s="384"/>
      <c r="H103" s="384"/>
      <c r="I103" s="384"/>
      <c r="J103" s="384"/>
    </row>
    <row r="104" spans="5:10" x14ac:dyDescent="0.25">
      <c r="E104" s="384"/>
      <c r="F104" s="384"/>
      <c r="G104" s="384"/>
      <c r="H104" s="384"/>
      <c r="I104" s="384"/>
      <c r="J104" s="384"/>
    </row>
    <row r="105" spans="5:10" x14ac:dyDescent="0.25">
      <c r="E105" s="384"/>
      <c r="F105" s="384"/>
      <c r="G105" s="384"/>
      <c r="H105" s="384"/>
      <c r="I105" s="384"/>
      <c r="J105" s="384"/>
    </row>
    <row r="106" spans="5:10" x14ac:dyDescent="0.25">
      <c r="E106" s="384"/>
      <c r="F106" s="384"/>
      <c r="G106" s="384"/>
      <c r="H106" s="384"/>
      <c r="I106" s="384"/>
      <c r="J106" s="384"/>
    </row>
    <row r="107" spans="5:10" x14ac:dyDescent="0.25">
      <c r="E107" s="384"/>
      <c r="F107" s="384"/>
      <c r="G107" s="384"/>
      <c r="H107" s="384"/>
      <c r="I107" s="384"/>
      <c r="J107" s="384"/>
    </row>
    <row r="108" spans="5:10" x14ac:dyDescent="0.25">
      <c r="E108" s="384"/>
      <c r="F108" s="384"/>
      <c r="G108" s="384"/>
      <c r="H108" s="384"/>
      <c r="I108" s="384"/>
      <c r="J108" s="384"/>
    </row>
    <row r="109" spans="5:10" x14ac:dyDescent="0.25">
      <c r="E109" s="384"/>
      <c r="F109" s="384"/>
      <c r="G109" s="384"/>
      <c r="H109" s="384"/>
      <c r="I109" s="384"/>
      <c r="J109" s="384"/>
    </row>
    <row r="110" spans="5:10" x14ac:dyDescent="0.25">
      <c r="E110" s="384"/>
      <c r="F110" s="384"/>
      <c r="G110" s="384"/>
      <c r="H110" s="384"/>
      <c r="I110" s="384"/>
      <c r="J110" s="384"/>
    </row>
    <row r="111" spans="5:10" x14ac:dyDescent="0.25">
      <c r="E111" s="384"/>
      <c r="F111" s="384"/>
      <c r="G111" s="384"/>
      <c r="H111" s="384"/>
      <c r="I111" s="384"/>
      <c r="J111" s="384"/>
    </row>
    <row r="112" spans="5:10" x14ac:dyDescent="0.25">
      <c r="E112" s="384"/>
      <c r="F112" s="384"/>
      <c r="G112" s="384"/>
      <c r="H112" s="384"/>
      <c r="I112" s="384"/>
      <c r="J112" s="384"/>
    </row>
    <row r="113" spans="5:10" x14ac:dyDescent="0.25">
      <c r="E113" s="384"/>
      <c r="F113" s="384"/>
      <c r="G113" s="384"/>
      <c r="H113" s="384"/>
      <c r="I113" s="384"/>
      <c r="J113" s="384"/>
    </row>
    <row r="114" spans="5:10" x14ac:dyDescent="0.25">
      <c r="E114" s="384"/>
      <c r="F114" s="384"/>
      <c r="G114" s="384"/>
      <c r="H114" s="384"/>
      <c r="I114" s="384"/>
      <c r="J114" s="384"/>
    </row>
    <row r="115" spans="5:10" x14ac:dyDescent="0.25">
      <c r="E115" s="384"/>
      <c r="F115" s="384"/>
      <c r="G115" s="384"/>
      <c r="H115" s="384"/>
      <c r="I115" s="384"/>
      <c r="J115" s="384"/>
    </row>
    <row r="116" spans="5:10" x14ac:dyDescent="0.25">
      <c r="E116" s="384"/>
      <c r="F116" s="384"/>
      <c r="G116" s="384"/>
      <c r="H116" s="384"/>
      <c r="I116" s="384"/>
      <c r="J116" s="384"/>
    </row>
    <row r="117" spans="5:10" x14ac:dyDescent="0.25">
      <c r="E117" s="384"/>
      <c r="F117" s="384"/>
      <c r="G117" s="384"/>
      <c r="H117" s="384"/>
      <c r="I117" s="384"/>
      <c r="J117" s="384"/>
    </row>
    <row r="118" spans="5:10" x14ac:dyDescent="0.25">
      <c r="E118" s="384"/>
      <c r="F118" s="384"/>
      <c r="G118" s="384"/>
      <c r="H118" s="384"/>
      <c r="I118" s="384"/>
      <c r="J118" s="384"/>
    </row>
    <row r="119" spans="5:10" x14ac:dyDescent="0.25">
      <c r="E119" s="384"/>
      <c r="F119" s="384"/>
      <c r="G119" s="384"/>
      <c r="H119" s="384"/>
      <c r="I119" s="384"/>
      <c r="J119" s="384"/>
    </row>
    <row r="120" spans="5:10" x14ac:dyDescent="0.25">
      <c r="E120" s="384"/>
      <c r="F120" s="384"/>
      <c r="G120" s="384"/>
      <c r="H120" s="384"/>
      <c r="I120" s="384"/>
      <c r="J120" s="384"/>
    </row>
    <row r="121" spans="5:10" x14ac:dyDescent="0.25">
      <c r="E121" s="384"/>
      <c r="F121" s="384"/>
      <c r="G121" s="384"/>
      <c r="H121" s="384"/>
      <c r="I121" s="384"/>
      <c r="J121" s="384"/>
    </row>
    <row r="122" spans="5:10" x14ac:dyDescent="0.25">
      <c r="E122" s="384"/>
      <c r="F122" s="384"/>
      <c r="G122" s="384"/>
      <c r="H122" s="384"/>
      <c r="I122" s="384"/>
      <c r="J122" s="384"/>
    </row>
    <row r="123" spans="5:10" x14ac:dyDescent="0.25">
      <c r="E123" s="384"/>
      <c r="F123" s="384"/>
      <c r="G123" s="384"/>
      <c r="H123" s="384"/>
      <c r="I123" s="384"/>
      <c r="J123" s="384"/>
    </row>
    <row r="124" spans="5:10" x14ac:dyDescent="0.25">
      <c r="E124" s="384"/>
      <c r="F124" s="384"/>
      <c r="G124" s="384"/>
      <c r="H124" s="384"/>
      <c r="I124" s="384"/>
      <c r="J124" s="384"/>
    </row>
    <row r="125" spans="5:10" x14ac:dyDescent="0.25">
      <c r="E125" s="384"/>
      <c r="F125" s="384"/>
      <c r="G125" s="384"/>
      <c r="H125" s="384"/>
      <c r="I125" s="384"/>
      <c r="J125" s="384"/>
    </row>
    <row r="126" spans="5:10" x14ac:dyDescent="0.25">
      <c r="E126" s="384"/>
      <c r="F126" s="384"/>
      <c r="G126" s="384"/>
      <c r="H126" s="384"/>
      <c r="I126" s="384"/>
      <c r="J126" s="384"/>
    </row>
    <row r="127" spans="5:10" x14ac:dyDescent="0.25">
      <c r="E127" s="384"/>
      <c r="F127" s="384"/>
      <c r="G127" s="384"/>
      <c r="H127" s="384"/>
      <c r="I127" s="384"/>
      <c r="J127" s="384"/>
    </row>
    <row r="128" spans="5:10" x14ac:dyDescent="0.25">
      <c r="E128" s="384"/>
      <c r="F128" s="384"/>
      <c r="G128" s="384"/>
      <c r="H128" s="384"/>
      <c r="I128" s="384"/>
      <c r="J128" s="384"/>
    </row>
    <row r="129" spans="5:10" x14ac:dyDescent="0.25">
      <c r="E129" s="384"/>
      <c r="F129" s="384"/>
      <c r="G129" s="384"/>
      <c r="H129" s="384"/>
      <c r="I129" s="384"/>
      <c r="J129" s="384"/>
    </row>
    <row r="130" spans="5:10" x14ac:dyDescent="0.25">
      <c r="E130" s="384"/>
      <c r="F130" s="384"/>
      <c r="G130" s="384"/>
      <c r="H130" s="384"/>
      <c r="I130" s="384"/>
      <c r="J130" s="384"/>
    </row>
    <row r="131" spans="5:10" x14ac:dyDescent="0.25">
      <c r="E131" s="384"/>
      <c r="F131" s="384"/>
      <c r="G131" s="384"/>
      <c r="H131" s="384"/>
      <c r="I131" s="384"/>
      <c r="J131" s="384"/>
    </row>
    <row r="132" spans="5:10" x14ac:dyDescent="0.25">
      <c r="E132" s="384"/>
      <c r="F132" s="384"/>
      <c r="G132" s="384"/>
      <c r="H132" s="384"/>
      <c r="I132" s="384"/>
      <c r="J132" s="384"/>
    </row>
    <row r="133" spans="5:10" x14ac:dyDescent="0.25">
      <c r="E133" s="384"/>
      <c r="F133" s="384"/>
      <c r="G133" s="384"/>
      <c r="H133" s="384"/>
      <c r="I133" s="384"/>
      <c r="J133" s="384"/>
    </row>
    <row r="134" spans="5:10" x14ac:dyDescent="0.25">
      <c r="E134" s="384"/>
      <c r="F134" s="384"/>
      <c r="G134" s="384"/>
      <c r="H134" s="384"/>
      <c r="I134" s="384"/>
      <c r="J134" s="384"/>
    </row>
    <row r="135" spans="5:10" x14ac:dyDescent="0.25">
      <c r="E135" s="384"/>
      <c r="F135" s="384"/>
      <c r="G135" s="384"/>
      <c r="H135" s="384"/>
      <c r="I135" s="384"/>
      <c r="J135" s="384"/>
    </row>
    <row r="136" spans="5:10" x14ac:dyDescent="0.25">
      <c r="E136" s="384"/>
      <c r="F136" s="384"/>
      <c r="G136" s="384"/>
      <c r="H136" s="384"/>
      <c r="I136" s="384"/>
      <c r="J136" s="384"/>
    </row>
  </sheetData>
  <sheetProtection selectLockedCells="1"/>
  <mergeCells count="303">
    <mergeCell ref="C39:D39"/>
    <mergeCell ref="G40:J40"/>
    <mergeCell ref="G41:J41"/>
    <mergeCell ref="E26:F26"/>
    <mergeCell ref="G26:J26"/>
    <mergeCell ref="G33:J33"/>
    <mergeCell ref="G34:J34"/>
    <mergeCell ref="A1:C4"/>
    <mergeCell ref="D1:G2"/>
    <mergeCell ref="D3:G4"/>
    <mergeCell ref="A28:A58"/>
    <mergeCell ref="E43:F43"/>
    <mergeCell ref="G43:J43"/>
    <mergeCell ref="B43:B58"/>
    <mergeCell ref="C43:D43"/>
    <mergeCell ref="C28:D28"/>
    <mergeCell ref="C57:D57"/>
    <mergeCell ref="C58:D58"/>
    <mergeCell ref="B28:B42"/>
    <mergeCell ref="C29:D29"/>
    <mergeCell ref="C30:D30"/>
    <mergeCell ref="C46:D46"/>
    <mergeCell ref="C47:D47"/>
    <mergeCell ref="C48:D48"/>
    <mergeCell ref="C42:D42"/>
    <mergeCell ref="C44:D44"/>
    <mergeCell ref="C45:D45"/>
    <mergeCell ref="E63:F63"/>
    <mergeCell ref="C40:D40"/>
    <mergeCell ref="C41:D41"/>
    <mergeCell ref="C50:D50"/>
    <mergeCell ref="C51:D51"/>
    <mergeCell ref="C53:D53"/>
    <mergeCell ref="C56:D56"/>
    <mergeCell ref="C55:D55"/>
    <mergeCell ref="E55:F55"/>
    <mergeCell ref="E41:F41"/>
    <mergeCell ref="C52:D52"/>
    <mergeCell ref="C54:D54"/>
    <mergeCell ref="E62:F62"/>
    <mergeCell ref="C49:D49"/>
    <mergeCell ref="E136:F136"/>
    <mergeCell ref="G136:J136"/>
    <mergeCell ref="G135:J135"/>
    <mergeCell ref="E123:F123"/>
    <mergeCell ref="G123:J123"/>
    <mergeCell ref="E124:F124"/>
    <mergeCell ref="G124:J124"/>
    <mergeCell ref="E125:F125"/>
    <mergeCell ref="G125:J125"/>
    <mergeCell ref="E135:F135"/>
    <mergeCell ref="E126:F126"/>
    <mergeCell ref="G126:J126"/>
    <mergeCell ref="E127:F127"/>
    <mergeCell ref="G127:J127"/>
    <mergeCell ref="E128:F128"/>
    <mergeCell ref="G128:J128"/>
    <mergeCell ref="E134:F134"/>
    <mergeCell ref="G134:J134"/>
    <mergeCell ref="G111:J111"/>
    <mergeCell ref="E112:F112"/>
    <mergeCell ref="G112:J112"/>
    <mergeCell ref="E113:F113"/>
    <mergeCell ref="G113:J113"/>
    <mergeCell ref="E108:F108"/>
    <mergeCell ref="G108:J108"/>
    <mergeCell ref="E109:F109"/>
    <mergeCell ref="G109:J109"/>
    <mergeCell ref="E110:F110"/>
    <mergeCell ref="G110:J110"/>
    <mergeCell ref="E111:F111"/>
    <mergeCell ref="G119:J119"/>
    <mergeCell ref="E116:F116"/>
    <mergeCell ref="G116:J116"/>
    <mergeCell ref="G117:J117"/>
    <mergeCell ref="E118:F118"/>
    <mergeCell ref="G118:J118"/>
    <mergeCell ref="E119:F119"/>
    <mergeCell ref="E114:F114"/>
    <mergeCell ref="G114:J114"/>
    <mergeCell ref="E115:F115"/>
    <mergeCell ref="G115:J115"/>
    <mergeCell ref="E117:F117"/>
    <mergeCell ref="E120:F120"/>
    <mergeCell ref="G120:J120"/>
    <mergeCell ref="E121:F121"/>
    <mergeCell ref="G121:J121"/>
    <mergeCell ref="E122:F122"/>
    <mergeCell ref="E132:F132"/>
    <mergeCell ref="G132:J132"/>
    <mergeCell ref="E133:F133"/>
    <mergeCell ref="G133:J133"/>
    <mergeCell ref="E129:F129"/>
    <mergeCell ref="G129:J129"/>
    <mergeCell ref="E130:F130"/>
    <mergeCell ref="G130:J130"/>
    <mergeCell ref="E131:F131"/>
    <mergeCell ref="G131:J131"/>
    <mergeCell ref="G122:J122"/>
    <mergeCell ref="G105:J105"/>
    <mergeCell ref="E106:F106"/>
    <mergeCell ref="G106:J106"/>
    <mergeCell ref="E107:F107"/>
    <mergeCell ref="G107:J107"/>
    <mergeCell ref="E102:F102"/>
    <mergeCell ref="G102:J102"/>
    <mergeCell ref="E103:F103"/>
    <mergeCell ref="G103:J103"/>
    <mergeCell ref="E104:F104"/>
    <mergeCell ref="G104:J104"/>
    <mergeCell ref="E105:F105"/>
    <mergeCell ref="G99:J99"/>
    <mergeCell ref="E100:F100"/>
    <mergeCell ref="G100:J100"/>
    <mergeCell ref="E101:F101"/>
    <mergeCell ref="G101:J101"/>
    <mergeCell ref="E96:F96"/>
    <mergeCell ref="G96:J96"/>
    <mergeCell ref="E97:F97"/>
    <mergeCell ref="G97:J97"/>
    <mergeCell ref="E98:F98"/>
    <mergeCell ref="G98:J98"/>
    <mergeCell ref="E99:F99"/>
    <mergeCell ref="G93:J93"/>
    <mergeCell ref="E94:F94"/>
    <mergeCell ref="G94:J94"/>
    <mergeCell ref="E95:F95"/>
    <mergeCell ref="G95:J95"/>
    <mergeCell ref="E90:F90"/>
    <mergeCell ref="G90:J90"/>
    <mergeCell ref="E91:F91"/>
    <mergeCell ref="G91:J91"/>
    <mergeCell ref="E92:F92"/>
    <mergeCell ref="G92:J92"/>
    <mergeCell ref="E93:F93"/>
    <mergeCell ref="G87:J87"/>
    <mergeCell ref="E88:F88"/>
    <mergeCell ref="G88:J88"/>
    <mergeCell ref="E89:F89"/>
    <mergeCell ref="G89:J89"/>
    <mergeCell ref="E84:F84"/>
    <mergeCell ref="G84:J84"/>
    <mergeCell ref="E85:F85"/>
    <mergeCell ref="G85:J85"/>
    <mergeCell ref="E86:F86"/>
    <mergeCell ref="G86:J86"/>
    <mergeCell ref="E87:F87"/>
    <mergeCell ref="G81:J81"/>
    <mergeCell ref="E82:F82"/>
    <mergeCell ref="G82:J82"/>
    <mergeCell ref="E83:F83"/>
    <mergeCell ref="G83:J83"/>
    <mergeCell ref="E78:F78"/>
    <mergeCell ref="G78:J78"/>
    <mergeCell ref="E79:F79"/>
    <mergeCell ref="G79:J79"/>
    <mergeCell ref="E80:F80"/>
    <mergeCell ref="G80:J80"/>
    <mergeCell ref="E81:F81"/>
    <mergeCell ref="G75:J75"/>
    <mergeCell ref="E76:F76"/>
    <mergeCell ref="G76:J76"/>
    <mergeCell ref="E77:F77"/>
    <mergeCell ref="G77:J77"/>
    <mergeCell ref="E72:F72"/>
    <mergeCell ref="G72:J72"/>
    <mergeCell ref="E73:F73"/>
    <mergeCell ref="G73:J73"/>
    <mergeCell ref="E74:F74"/>
    <mergeCell ref="G74:J74"/>
    <mergeCell ref="E75:F75"/>
    <mergeCell ref="E70:F70"/>
    <mergeCell ref="G70:J70"/>
    <mergeCell ref="E71:F71"/>
    <mergeCell ref="G71:J71"/>
    <mergeCell ref="E66:F66"/>
    <mergeCell ref="G66:J66"/>
    <mergeCell ref="E67:F67"/>
    <mergeCell ref="G67:J67"/>
    <mergeCell ref="E68:F68"/>
    <mergeCell ref="G68:J68"/>
    <mergeCell ref="E69:F69"/>
    <mergeCell ref="G63:J63"/>
    <mergeCell ref="E64:F64"/>
    <mergeCell ref="G64:J64"/>
    <mergeCell ref="G69:J69"/>
    <mergeCell ref="E65:F65"/>
    <mergeCell ref="E50:F50"/>
    <mergeCell ref="E51:F51"/>
    <mergeCell ref="G53:J53"/>
    <mergeCell ref="G55:J55"/>
    <mergeCell ref="E39:F39"/>
    <mergeCell ref="G39:J39"/>
    <mergeCell ref="G61:J61"/>
    <mergeCell ref="G65:J65"/>
    <mergeCell ref="E44:F44"/>
    <mergeCell ref="G44:J44"/>
    <mergeCell ref="E45:F45"/>
    <mergeCell ref="G45:J45"/>
    <mergeCell ref="E58:F58"/>
    <mergeCell ref="G58:J58"/>
    <mergeCell ref="E59:F59"/>
    <mergeCell ref="G59:J59"/>
    <mergeCell ref="E48:F48"/>
    <mergeCell ref="G48:J48"/>
    <mergeCell ref="E49:F49"/>
    <mergeCell ref="G49:J49"/>
    <mergeCell ref="E57:F57"/>
    <mergeCell ref="G57:J57"/>
    <mergeCell ref="E46:F46"/>
    <mergeCell ref="G46:J46"/>
    <mergeCell ref="E60:F60"/>
    <mergeCell ref="G60:J60"/>
    <mergeCell ref="E61:F61"/>
    <mergeCell ref="E53:F53"/>
    <mergeCell ref="G24:J24"/>
    <mergeCell ref="E30:F30"/>
    <mergeCell ref="G31:J31"/>
    <mergeCell ref="E31:F31"/>
    <mergeCell ref="E22:F22"/>
    <mergeCell ref="E23:F23"/>
    <mergeCell ref="E25:F25"/>
    <mergeCell ref="G25:J25"/>
    <mergeCell ref="G62:J62"/>
    <mergeCell ref="E47:F47"/>
    <mergeCell ref="G47:J47"/>
    <mergeCell ref="E36:F36"/>
    <mergeCell ref="E37:F37"/>
    <mergeCell ref="E42:F42"/>
    <mergeCell ref="G42:J42"/>
    <mergeCell ref="E52:F52"/>
    <mergeCell ref="G52:J52"/>
    <mergeCell ref="E54:F54"/>
    <mergeCell ref="G54:J54"/>
    <mergeCell ref="G56:J56"/>
    <mergeCell ref="E56:F56"/>
    <mergeCell ref="E40:F40"/>
    <mergeCell ref="G50:J50"/>
    <mergeCell ref="G51:J51"/>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7"/>
    <mergeCell ref="E13:F13"/>
    <mergeCell ref="G13:J13"/>
    <mergeCell ref="E17:F17"/>
    <mergeCell ref="G17:J17"/>
    <mergeCell ref="E21:F21"/>
    <mergeCell ref="E20:F20"/>
    <mergeCell ref="E18:F18"/>
    <mergeCell ref="G18:J18"/>
    <mergeCell ref="E19:F19"/>
    <mergeCell ref="G19:J19"/>
    <mergeCell ref="E24:F24"/>
    <mergeCell ref="E33:F33"/>
    <mergeCell ref="E34:F34"/>
    <mergeCell ref="G32:J32"/>
    <mergeCell ref="E14:F14"/>
    <mergeCell ref="G14:J14"/>
    <mergeCell ref="E15:F15"/>
    <mergeCell ref="G15:J15"/>
    <mergeCell ref="E16:F16"/>
    <mergeCell ref="G16:J16"/>
    <mergeCell ref="E32:F32"/>
    <mergeCell ref="G30:J30"/>
    <mergeCell ref="G20:J20"/>
    <mergeCell ref="E28:F28"/>
    <mergeCell ref="G28:J28"/>
    <mergeCell ref="E29:F29"/>
    <mergeCell ref="G29:J29"/>
    <mergeCell ref="G21:J21"/>
    <mergeCell ref="G22:J22"/>
    <mergeCell ref="G23:J23"/>
    <mergeCell ref="G35:J35"/>
    <mergeCell ref="E35:F35"/>
    <mergeCell ref="C34:D34"/>
    <mergeCell ref="C31:D31"/>
    <mergeCell ref="C32:D32"/>
    <mergeCell ref="C33:D33"/>
    <mergeCell ref="C38:D38"/>
    <mergeCell ref="E38:F38"/>
    <mergeCell ref="E27:F27"/>
    <mergeCell ref="G27:J27"/>
    <mergeCell ref="G36:J36"/>
    <mergeCell ref="G37:J37"/>
    <mergeCell ref="G38:J38"/>
    <mergeCell ref="C35:D35"/>
    <mergeCell ref="C36:D36"/>
    <mergeCell ref="C37:D37"/>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2024-11-13T05:50:15Z</dcterms:modified>
</cp:coreProperties>
</file>