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equipo 60\Desktop\Instrumentos a diciembre 2024\Planes de acción para Contraloría Municipal\"/>
    </mc:Choice>
  </mc:AlternateContent>
  <bookViews>
    <workbookView xWindow="0" yWindow="0" windowWidth="21600" windowHeight="9030"/>
  </bookViews>
  <sheets>
    <sheet name="PLAN DE DESARROLLO" sheetId="2" r:id="rId1"/>
    <sheet name="SMPP" sheetId="6" r:id="rId2"/>
    <sheet name="CIM" sheetId="25" r:id="rId3"/>
    <sheet name="DIANU" sheetId="12" r:id="rId4"/>
    <sheet name="FORTALECIMIENTO" sheetId="14" r:id="rId5"/>
    <sheet name="OTS" sheetId="18" r:id="rId6"/>
    <sheet name="SISBEN " sheetId="16" r:id="rId7"/>
    <sheet name="CATASTRO" sheetId="10" r:id="rId8"/>
  </sheets>
  <externalReferences>
    <externalReference r:id="rId9"/>
  </externalReferences>
  <definedNames>
    <definedName name="_xlnm.Print_Area" localSheetId="4">FORTALECIMIENTO!$A$1:$Q$40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25" l="1"/>
  <c r="I25" i="25" s="1"/>
  <c r="H24" i="25"/>
  <c r="I24" i="25" s="1"/>
  <c r="I23" i="25"/>
  <c r="P22" i="25"/>
  <c r="O22" i="25"/>
  <c r="Q22" i="25" s="1"/>
  <c r="I22" i="25"/>
  <c r="I21" i="25"/>
  <c r="P20" i="25"/>
  <c r="O20" i="25"/>
  <c r="Q20" i="25" s="1"/>
  <c r="I20" i="25"/>
  <c r="I19" i="25"/>
  <c r="P18" i="25"/>
  <c r="O18" i="25"/>
  <c r="Q18" i="25" s="1"/>
  <c r="I18" i="25"/>
  <c r="H25" i="6" l="1"/>
  <c r="F37" i="6"/>
  <c r="F36" i="6"/>
  <c r="H24" i="6" l="1"/>
  <c r="H29" i="10" l="1"/>
  <c r="I29" i="10" s="1"/>
  <c r="I27" i="10"/>
  <c r="O26" i="10"/>
  <c r="H26" i="10"/>
  <c r="I26" i="10" s="1"/>
  <c r="I25" i="10"/>
  <c r="P24" i="10"/>
  <c r="O24" i="10"/>
  <c r="Q24" i="10" s="1"/>
  <c r="I24" i="10"/>
  <c r="I23" i="10"/>
  <c r="P22" i="10"/>
  <c r="O22" i="10"/>
  <c r="Q22" i="10" s="1"/>
  <c r="I22" i="10"/>
  <c r="I21" i="10"/>
  <c r="P20" i="10"/>
  <c r="O20" i="10"/>
  <c r="Q20" i="10" s="1"/>
  <c r="I20" i="10"/>
  <c r="I19" i="10"/>
  <c r="P18" i="10"/>
  <c r="O18" i="10"/>
  <c r="Q18" i="10" s="1"/>
  <c r="I18" i="10"/>
  <c r="H28" i="10" l="1"/>
  <c r="I28" i="10" s="1"/>
  <c r="P26" i="10"/>
  <c r="Q26" i="10" s="1"/>
  <c r="H31" i="16" l="1"/>
  <c r="I31" i="16" s="1"/>
  <c r="I29" i="16"/>
  <c r="O28" i="16"/>
  <c r="H28" i="16"/>
  <c r="I28" i="16" s="1"/>
  <c r="I27" i="16"/>
  <c r="P26" i="16"/>
  <c r="O26" i="16"/>
  <c r="Q26" i="16" s="1"/>
  <c r="I26" i="16"/>
  <c r="I25" i="16"/>
  <c r="P24" i="16"/>
  <c r="O24" i="16"/>
  <c r="Q24" i="16" s="1"/>
  <c r="I24" i="16"/>
  <c r="I23" i="16"/>
  <c r="Q22" i="16"/>
  <c r="P22" i="16"/>
  <c r="O22" i="16"/>
  <c r="I22" i="16"/>
  <c r="I21" i="16"/>
  <c r="O20" i="16"/>
  <c r="I20" i="16"/>
  <c r="H20" i="16"/>
  <c r="H30" i="16" s="1"/>
  <c r="I19" i="16"/>
  <c r="P18" i="16"/>
  <c r="O18" i="16"/>
  <c r="Q18" i="16" s="1"/>
  <c r="I18" i="16"/>
  <c r="Q25" i="14"/>
  <c r="I27" i="14"/>
  <c r="H27" i="14"/>
  <c r="I26" i="14"/>
  <c r="P25" i="14"/>
  <c r="O25" i="14"/>
  <c r="I25" i="14"/>
  <c r="I24" i="14"/>
  <c r="P23" i="14"/>
  <c r="O23" i="14"/>
  <c r="Q23" i="14"/>
  <c r="I23" i="14"/>
  <c r="H22" i="14"/>
  <c r="I22" i="14"/>
  <c r="O21" i="14"/>
  <c r="I21" i="14"/>
  <c r="I20" i="14"/>
  <c r="P19" i="14"/>
  <c r="O19" i="14"/>
  <c r="Q19" i="14"/>
  <c r="I19" i="14"/>
  <c r="P21" i="14"/>
  <c r="Q21" i="14"/>
  <c r="H28" i="14"/>
  <c r="I28" i="14"/>
  <c r="Q20" i="12"/>
  <c r="Q28" i="12"/>
  <c r="P20" i="12"/>
  <c r="P22" i="12"/>
  <c r="P24" i="12"/>
  <c r="P26" i="12"/>
  <c r="P28" i="12"/>
  <c r="O20" i="12"/>
  <c r="O22" i="12"/>
  <c r="Q22" i="12"/>
  <c r="O24" i="12"/>
  <c r="Q24" i="12"/>
  <c r="O26" i="12"/>
  <c r="Q26" i="12"/>
  <c r="O28" i="12"/>
  <c r="I29" i="12"/>
  <c r="I30" i="12"/>
  <c r="I31" i="12"/>
  <c r="I19" i="12"/>
  <c r="I20" i="12"/>
  <c r="I21" i="12"/>
  <c r="I22" i="12"/>
  <c r="I23" i="12"/>
  <c r="I24" i="12"/>
  <c r="I25" i="12"/>
  <c r="I26" i="12"/>
  <c r="I27" i="12"/>
  <c r="I28" i="12"/>
  <c r="I18" i="12"/>
  <c r="H20" i="12"/>
  <c r="H30" i="12"/>
  <c r="H31" i="12"/>
  <c r="H37" i="18"/>
  <c r="O36" i="18"/>
  <c r="H36" i="18"/>
  <c r="H35" i="18"/>
  <c r="O34" i="18"/>
  <c r="H34" i="18"/>
  <c r="P32" i="18"/>
  <c r="O32" i="18"/>
  <c r="Q32" i="18"/>
  <c r="H31" i="18"/>
  <c r="O30" i="18"/>
  <c r="H30" i="18"/>
  <c r="H29" i="18"/>
  <c r="O28" i="18"/>
  <c r="H28" i="18"/>
  <c r="H27" i="18"/>
  <c r="O26" i="18"/>
  <c r="H26" i="18"/>
  <c r="P26" i="18" s="1"/>
  <c r="Q26" i="18" s="1"/>
  <c r="H25" i="18"/>
  <c r="P24" i="18" s="1"/>
  <c r="Q24" i="18" s="1"/>
  <c r="O24" i="18"/>
  <c r="H24" i="18"/>
  <c r="H23" i="18"/>
  <c r="O22" i="18"/>
  <c r="H22" i="18"/>
  <c r="H21" i="18"/>
  <c r="O20" i="18"/>
  <c r="H20" i="18"/>
  <c r="H19" i="18"/>
  <c r="O18" i="18"/>
  <c r="H18" i="18"/>
  <c r="O20" i="6"/>
  <c r="O22" i="6"/>
  <c r="P20" i="6"/>
  <c r="Q20" i="6" s="1"/>
  <c r="P22" i="6"/>
  <c r="I24" i="6"/>
  <c r="I25" i="6"/>
  <c r="I23" i="6"/>
  <c r="P20" i="2"/>
  <c r="P22" i="2"/>
  <c r="P24" i="2"/>
  <c r="P26" i="2"/>
  <c r="P28" i="2"/>
  <c r="P30" i="2"/>
  <c r="H33" i="2"/>
  <c r="H32" i="2"/>
  <c r="O18" i="12"/>
  <c r="P18" i="12"/>
  <c r="Q18" i="12"/>
  <c r="I22" i="6"/>
  <c r="I21" i="6"/>
  <c r="I20" i="6"/>
  <c r="I19" i="6"/>
  <c r="P18" i="6"/>
  <c r="Q18" i="6" s="1"/>
  <c r="O18" i="6"/>
  <c r="I18" i="6"/>
  <c r="O20" i="2"/>
  <c r="O22" i="2"/>
  <c r="O24" i="2"/>
  <c r="O26" i="2"/>
  <c r="O28" i="2"/>
  <c r="O30" i="2"/>
  <c r="Q30" i="2"/>
  <c r="I19" i="2"/>
  <c r="I20" i="2"/>
  <c r="I21" i="2"/>
  <c r="I22" i="2"/>
  <c r="I23" i="2"/>
  <c r="I24" i="2"/>
  <c r="I25" i="2"/>
  <c r="I26" i="2"/>
  <c r="I27" i="2"/>
  <c r="I28" i="2"/>
  <c r="I29" i="2"/>
  <c r="I30" i="2"/>
  <c r="I31" i="2"/>
  <c r="I32" i="2"/>
  <c r="Q28" i="2"/>
  <c r="Q24" i="2"/>
  <c r="Q22" i="2"/>
  <c r="Q20" i="2"/>
  <c r="I18" i="2"/>
  <c r="P18" i="2"/>
  <c r="O18" i="2"/>
  <c r="Q18" i="2"/>
  <c r="P36" i="18" l="1"/>
  <c r="Q36" i="18" s="1"/>
  <c r="P20" i="18"/>
  <c r="Q20" i="18" s="1"/>
  <c r="P30" i="18"/>
  <c r="Q30" i="18" s="1"/>
  <c r="Q22" i="6"/>
  <c r="F31" i="16"/>
  <c r="I30" i="16"/>
  <c r="P28" i="16"/>
  <c r="Q28" i="16" s="1"/>
  <c r="P20" i="16"/>
  <c r="Q20" i="16" s="1"/>
  <c r="P28" i="18"/>
  <c r="Q28" i="18" s="1"/>
  <c r="H39" i="18"/>
  <c r="P34" i="18"/>
  <c r="Q34" i="18" s="1"/>
  <c r="P18" i="18"/>
  <c r="Q18" i="18" s="1"/>
  <c r="P22" i="18"/>
  <c r="Q22" i="18" s="1"/>
  <c r="H38" i="18"/>
</calcChain>
</file>

<file path=xl/comments1.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<sst xmlns="http://schemas.openxmlformats.org/spreadsheetml/2006/main" count="866" uniqueCount="274">
  <si>
    <t xml:space="preserve">FIRMA: </t>
  </si>
  <si>
    <t xml:space="preserve">OBSERVACIONES: </t>
  </si>
  <si>
    <t>E</t>
  </si>
  <si>
    <t>P</t>
  </si>
  <si>
    <t>FIRMA</t>
  </si>
  <si>
    <t xml:space="preserve">META DE RESULTADO  No. </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</si>
  <si>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</si>
  <si>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</si>
  <si>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</si>
  <si>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</si>
  <si>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</si>
  <si>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</si>
  <si>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</si>
  <si>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</si>
  <si>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</si>
  <si>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</si>
  <si>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</si>
  <si>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</si>
  <si>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</si>
  <si>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</si>
  <si>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</si>
  <si>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</si>
  <si>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</si>
  <si>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</si>
  <si>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Objetivos: </t>
  </si>
  <si>
    <t xml:space="preserve">FECHA DE PROGRAMACION: </t>
  </si>
  <si>
    <t>Número</t>
  </si>
  <si>
    <t>ACTIVIDADES</t>
  </si>
  <si>
    <t xml:space="preserve">FUENTES DE FINANCIACION                           </t>
  </si>
  <si>
    <t>METAS DE PRODUCTO</t>
  </si>
  <si>
    <t>COSTO TOTAL
(PESOS)</t>
  </si>
  <si>
    <t xml:space="preserve">SECRETARÍA / ENTIDAD:                                                           </t>
  </si>
  <si>
    <t xml:space="preserve">P </t>
  </si>
  <si>
    <t>O</t>
  </si>
  <si>
    <t>INDICADORES DE RESULTADO</t>
  </si>
  <si>
    <t>Kilometros/Hora</t>
  </si>
  <si>
    <t>Unidad de Medida</t>
  </si>
  <si>
    <t xml:space="preserve">Medición </t>
  </si>
  <si>
    <t>CANTIDAD</t>
  </si>
  <si>
    <t>CODIGO PRESUPUESTAL:                                                       RUBROS:</t>
  </si>
  <si>
    <t>CODIGO BPPIM: 2024730010001</t>
  </si>
  <si>
    <t xml:space="preserve">SECRETARIA DE PLANEACIÓN </t>
  </si>
  <si>
    <t xml:space="preserve">SUMINISTRAR APOYO LOGISTICO </t>
  </si>
  <si>
    <t>APOYAR, REVISAR, EVALUAR Y VIABILIZAR LA FORMULACION DE PROYECTOS DE INVERSION</t>
  </si>
  <si>
    <t>REALIZAR ACOMPAÑAMIENTO, SEGUIMIENTO A LAS POLITICAS
PUBLICAS</t>
  </si>
  <si>
    <t xml:space="preserve">SECRETARIO DESPACHO </t>
  </si>
  <si>
    <t xml:space="preserve">Número comites </t>
  </si>
  <si>
    <t>REALIZAR SEGUIMIENTO AL PLAN DE DESARROLLO ATRAVES DE SUS INSTRUMENTOS (PA, PI, POAI)</t>
  </si>
  <si>
    <t xml:space="preserve">Número Asesorias </t>
  </si>
  <si>
    <t>ESTRUCTURAR Y FORMULAR  EL PLAN DE DESARROLLO</t>
  </si>
  <si>
    <t>FORTALECER EL PROCESO DE ASOCIATIVIDAD MUNICIPAL</t>
  </si>
  <si>
    <t xml:space="preserve">Ver hoja en el anexo </t>
  </si>
  <si>
    <t xml:space="preserve"> </t>
  </si>
  <si>
    <t xml:space="preserve">META DE RESULTADO  No.  </t>
  </si>
  <si>
    <t xml:space="preserve">
</t>
  </si>
  <si>
    <t xml:space="preserve">Secretaria de Planeacion </t>
  </si>
  <si>
    <t xml:space="preserve">VER ANEXO </t>
  </si>
  <si>
    <t>promocionar la formación participativa para la educación ciudadana en derechos con un enfoque territorial.</t>
  </si>
  <si>
    <t xml:space="preserve">proporcionar apoyo logístico y técnico para las reuniones ordinarias y extraordinarias de los consejos comunales y/o corregimentales de planeación. </t>
  </si>
  <si>
    <t>Desarrollar acciones normativas y/o jurídicas de apoyo como secretaría
técnica de presupuesto participativo.</t>
  </si>
  <si>
    <t>SECRETARIO DESPACHO / GERENTE</t>
  </si>
  <si>
    <t>NOMBRE: Daniela Cabrera Velosa</t>
  </si>
  <si>
    <t xml:space="preserve">NOMBRE: Juan Pablo Yañez Puentes </t>
  </si>
  <si>
    <t>PLANEACIÓN</t>
  </si>
  <si>
    <t>02 DE ENERO DE 2024</t>
  </si>
  <si>
    <t>LINEA ESTRATEGICA: GOBERNABILIDAD PARA TODOS</t>
  </si>
  <si>
    <t>SECTOR: INFORMACIÓN ESTADÍSTICA</t>
  </si>
  <si>
    <t>PROGRAMA:   0401-Levantamiento y actualización de información estadística de calidad</t>
  </si>
  <si>
    <t>Ver Anexo.</t>
  </si>
  <si>
    <t>NOMBRE  DEL PROYECTO POAI:                                                                                    Implementación del sistema de información del municipio de Ibagué</t>
  </si>
  <si>
    <t>CODIGO BPPIM:   2020730010045 - 2024730010081</t>
  </si>
  <si>
    <t>RUBROS:</t>
  </si>
  <si>
    <t>Servicios para la Comunidad Sociales y Personales.</t>
  </si>
  <si>
    <t>0401102 - Generar un sistema de información estadística.</t>
  </si>
  <si>
    <t>Documentar los requerimientos no funcionales (Fortalecimiento RRAA, , métodos adecuados de recolección y análisis)</t>
  </si>
  <si>
    <t>Número de documentos</t>
  </si>
  <si>
    <t>Realizar estudios y/o investigaciones de información estadística municipal (recopilación de datos sobre diversos aspectos de la comunidad) - Censos, encuestas, RRAA , Fuentes externas)</t>
  </si>
  <si>
    <t>Número de Estudios</t>
  </si>
  <si>
    <t>Analizar y seguimiento de la información recopilada (verificar datos precisos, completos, confiables, y de calidad)</t>
  </si>
  <si>
    <t>Índice de Capacidad Estadística</t>
  </si>
  <si>
    <t>NOMBRE: DANIELA CABRERA VELOSA - Secetaria de Planeación Municipal</t>
  </si>
  <si>
    <t>NOMBRE: JUAN PABLO YAÑEZ PUENTES - Director de Planeación del Desarrollo</t>
  </si>
  <si>
    <t xml:space="preserve">SECRETARÍA DE PLANEACIÓN </t>
  </si>
  <si>
    <t xml:space="preserve">GRUPO: DIRECCIÓN DE PLANEACIÓN MULTIPROPÓSITO </t>
  </si>
  <si>
    <t xml:space="preserve">ver anexo </t>
  </si>
  <si>
    <t>Implementar sistema de catastro multipropósito ( personal-equipos SIG- GPS-camaras)  Asesorias  (capacitaciones en medellin)</t>
  </si>
  <si>
    <t>Implementar sistema de catastro multipropósito (sofware para catastro)</t>
  </si>
  <si>
    <t xml:space="preserve">Número </t>
  </si>
  <si>
    <t>40600300 - Manter la actualización catastral en el marco de la Conservación Catastral</t>
  </si>
  <si>
    <t xml:space="preserve">META DE RESULTADO  No.  Predios catastralmente actualizado con enfoque multipropósito </t>
  </si>
  <si>
    <t>Trámites de conservación catastral realizados</t>
  </si>
  <si>
    <t xml:space="preserve">META DE RESULTADO  No. Trámites de Conservación Catastral realizados </t>
  </si>
  <si>
    <t>Secretaria de Planeacion</t>
  </si>
  <si>
    <t xml:space="preserve">Realizar intervencion de la documentacion del archivo de gestion </t>
  </si>
  <si>
    <t>Realizar la digitalizacion de acervo documental del archivo urbanistico x carpetas</t>
  </si>
  <si>
    <t>Realizar la expedicion de tramites de acuerdo al plan de ordenamiento territorial del municipio de Ibague</t>
  </si>
  <si>
    <t>Estratificacion socioeconomica</t>
  </si>
  <si>
    <t>porcentaje</t>
  </si>
  <si>
    <t>Realizar la actualizacion y ampliacion del portafolio de servicios de la ventanilla unicaa del constructor MIVUC</t>
  </si>
  <si>
    <t>Adquirir equipos tecnologicos</t>
  </si>
  <si>
    <t>META DE RESULTADO  No.  6</t>
  </si>
  <si>
    <t>numero</t>
  </si>
  <si>
    <t>Planeación</t>
  </si>
  <si>
    <t xml:space="preserve">GRUPO: Dirección de Fortalecimiento Institucional </t>
  </si>
  <si>
    <t xml:space="preserve">LINEA ESTRATEGICA: </t>
  </si>
  <si>
    <t>GOBERNABILIDAD PARA TODOS</t>
  </si>
  <si>
    <t xml:space="preserve">SECTOR: </t>
  </si>
  <si>
    <t>45-GOBIERNO TERRITORIAL</t>
  </si>
  <si>
    <t xml:space="preserve">PROGRAMA:  </t>
  </si>
  <si>
    <t>4599-Fortalecimiento a la gestión y dirección de la administración pública territorial</t>
  </si>
  <si>
    <t>NOMBRE  DEL PROYECTO POAI:</t>
  </si>
  <si>
    <t xml:space="preserve"> IMPLEMENTACIÓN Y MANTENIMIENTO DE MIPG Y LOS SISTEMAS DE GESTIÓN EN LA ALCALDIA MUNICIPAL DE IBAGUÉ</t>
  </si>
  <si>
    <t xml:space="preserve">CODIGO BPPIM: </t>
  </si>
  <si>
    <t xml:space="preserve">Realizar Auditoria de seguimiento, renovación y/o otorgamiento de los
sistemas de gestión - SIGAMI
</t>
  </si>
  <si>
    <t xml:space="preserve">Asesorar, implementar y/o mantener los Sistemas de Gestión
</t>
  </si>
  <si>
    <t xml:space="preserve">Apoyar la Rendición de cuentas
</t>
  </si>
  <si>
    <t xml:space="preserve"> 4599023-Servicio de Implementación Sistemas de Gestión (FURAG Y MIPG)</t>
  </si>
  <si>
    <t>Asesorar y liderar la implementación de las políticas de MIPG</t>
  </si>
  <si>
    <t>Índice de Desempeño Institucional IDI</t>
  </si>
  <si>
    <t>PUNTOS</t>
  </si>
  <si>
    <t>NOMBRE: Daniela Cabrera Veloza</t>
  </si>
  <si>
    <t>1.1 Orientar a los ciudadanos con respecto a los tramites del Sisbén y organizar
la difusión de los procesos de caracterización de población en el municipio de
Ibagué</t>
  </si>
  <si>
    <t>1.2 Organizar, supervisar y verificar los datos de georreferenciación para la
aplicación de encuestas en territorio en el municipio de Ibagué.</t>
  </si>
  <si>
    <t>1.3 Realizar el seguimiento a procesos contractuales, administrativos, jurídicos
y legales de la Dirección del Sisbén</t>
  </si>
  <si>
    <t>1.4 Organizar el inventario de fichas de archivo SISBEN y de gestión de la
Dirección de Sisbén para efectuar la transferencia documental.</t>
  </si>
  <si>
    <t>1.5 Adquirir y generar mantenimiento de equipos</t>
  </si>
  <si>
    <t>1.6 Adquirir servicios logístico, de suministros y servicios de transporte</t>
  </si>
  <si>
    <t>GRUPO: Direccion de ortenamiento territorial Sostenoble - DOTS</t>
  </si>
  <si>
    <t>LINEA ESTRATEGICA: Territorio para todos</t>
  </si>
  <si>
    <t>Objetivos: Aumento en la seguridad, el bienestar, la calidad de vida de las personas y el desarrollo sostenible por una inadecuada gestión del riesgo de desastres</t>
  </si>
  <si>
    <t xml:space="preserve">SECTOR: Vivienda ciudad y territorio </t>
  </si>
  <si>
    <t xml:space="preserve">PROGRAMA:  4002-Ordenamiento territorial y desarrollo urbano </t>
  </si>
  <si>
    <t>PL:146CONTRATAR LA PRESTACIÓN DE SERVICIOS PROFESIONALES DE UN INGENIERO CIVIL PARA ACOMPAÑAR EN LOS PROCESOS QUE SE ADELANTAN EN LA DIRECCION DE ORDENAMIENTO TERRITORIAL SOSTENIBLE DE LA SECRETARIA DE PLANEACION MUNICIPAL CON ENFASIS EN LA REVISION Y APROBACION DE PLANES PARCIALES Y EXPEDICION DE REGLAMENTACION EN EL MARCO DEL PROYECTO DE IMPLEMENTACIÓN DE INSTRUMENTOS DE PLANEACIÓN PARA EL ORDENAMIENTO TERRITORIAL EN EL MUNICIPIO DE IBAGUÉ</t>
  </si>
  <si>
    <t>NOMBRE  DEL PROYECTO POAI: Implementación y Desarrollo de el plan de ordenamiento territorial y sus instrumentos de planeación, gestión y financiación en el municipio de Ibagué</t>
  </si>
  <si>
    <t>PL:143 CONTR,4.TAR LA PRESTACIÓN DE SERVICIOS PROFESIONALES DE UN ABOGADO PARA ACOMPAÑAR EN LOS PROCESOS JURIDICOS QUE SE ADELANTAN EN LA DIRECCION DE ORDENAMIENTO TERRITORIAL SOSTENIBLE DE LA SECRETARIA DE PLANEACION MUNICIPAL CON ENFASIS EN LA REVISION Y APROBACION DE PLANES PARCIALES Y EXPEDICION DE REGLAMENTACION EN EL MARCO OEL PROYECTO DE IMPLEMENTACIÓN DE INSTRUMENTOS DE PLANEACIÓN PARA EL ORDENAMIENTO TERRITORIAL EN EL MUNICIPIO DE !BAGUÉ;</t>
  </si>
  <si>
    <t>PL 369: CONTRATAR LA PRESTACIÓN DE SERVICIOS PROFESIONALES DE UN ARQUITECTO PARA BRINDAR ACOMPAÑAMIENTO EN LOS PROCESOS QUE SE ADELANTAN EN LA DIRECCION DE ORDENAMIENTO TERRITORIAL SOSTENIBLE DE LA SECRETARIA DE PLANEACION MUN!CIPAL CON ENFASIS EN LA IMPLEMENTACION DEL P::)T, EN EL MARCO DEL PROYECTO DE IMPLEMENTACIÓN DE INSTRUMENTOS DE PLANEACIÓN PARA EL ORDENAMIENTO TERRITORIAL EN EL MUNICIPIO DE IBAGUÉ.;</t>
  </si>
  <si>
    <t>PL:142 CONTRATAR LA PRESTACIÓN DE SERVICIOS PROFESIONALES DE UN ARQUITECTO ESPECIALIZADO PARA ACOMPAÑAR EN LOS PROCESOS QUE SE ADELANTAN EN LA DIRECCION DE ORDENAMIENTO TERRITORIAL SOSTENIBLE DE LA SECRETARIA DE PLANEACION MUNICIPAL CON ENFASIS EN LA REVISION Y APROBACION DE PLANES PARCIALES Y EXPEDICION DE REGLAMENTACION EN EL MARCO DEL PROYECTO DE IMPLEMENTACIÓN DE INSTRUMENTOS DE PLANEACIÓN PARA EL ORDENAMIENTO TERRITORIAL EN EL MUNICIPIO DE IBAGUÉ;</t>
  </si>
  <si>
    <t xml:space="preserve">Formulación, viabilidad y/o adopción de 
instrumentos de planificación, gestión 
y/o  financiación delsuelo. </t>
  </si>
  <si>
    <t>Formular, revisar, viabilizar y/ adoptar instrumentos de planeación gestión y/o financiación del suelo.</t>
  </si>
  <si>
    <t xml:space="preserve"> Calcular y liquidar la Participación en Plusvalía. </t>
  </si>
  <si>
    <t xml:space="preserve">Expedición de Actos Administrativos por medio de los cuales se desarrolle y/o reglamente el Plan de Ordenamiento Territorial.  </t>
  </si>
  <si>
    <t>Realizar la Implementación y reglamentación del Plan de Ordenamiento Territorial (planes de Implantación, reglamentación vial, precisiones cartográficas, operaciones urbanas, viabilidad planes maestros)</t>
  </si>
  <si>
    <t>Implementación y actualización del expediente municipal</t>
  </si>
  <si>
    <t xml:space="preserve">Actualización de la cartografía del plan de ordenamiento territorial    </t>
  </si>
  <si>
    <t>Apoyo a los procesos de gestión documental derivados del seguimiento al POT</t>
  </si>
  <si>
    <t>Gerencia administración, evaluación, seguimiento, monitoreo y control de calidad</t>
  </si>
  <si>
    <t>Expedir normas urbanísticas competitivas en materia ambiental, cultural y turística para el sector rural</t>
  </si>
  <si>
    <t>Caracterización, estudios y adopcion de las normas urbanisticas de los centros poblados</t>
  </si>
  <si>
    <t>Legalización urbanística de asentamientos humanos de origen informal</t>
  </si>
  <si>
    <t>Legalización urbanística de asentamientos de origen informal</t>
  </si>
  <si>
    <t>SECRETARIA DE PLANEACION MUNICIPAL</t>
  </si>
  <si>
    <t xml:space="preserve">META DE RESULTADO  No.1   5,00 mt2/hab. </t>
  </si>
  <si>
    <t>M2/hab</t>
  </si>
  <si>
    <t xml:space="preserve">NOMBRE:  </t>
  </si>
  <si>
    <t>DANIELA CABRERA VELOSA</t>
  </si>
  <si>
    <t>DIRECTOR DE ORDENAMIENTO TERRITORIAL SOSTENIBLE</t>
  </si>
  <si>
    <t>LUIS FERNANDO OSMAN CABEZAS</t>
  </si>
  <si>
    <t>PROYECTO: ARQ. GLORIA CONSTANZA HOYOS TRUJILLO</t>
  </si>
  <si>
    <t xml:space="preserve">                        PROFESIONAL UNIVERSITARIO DOTS</t>
  </si>
  <si>
    <t>VER ANEXO</t>
  </si>
  <si>
    <t>02 de Enero de 2024</t>
  </si>
  <si>
    <t>NOMBRE:  DANIELA CABRERA VELOSA</t>
  </si>
  <si>
    <t xml:space="preserve">02 de Enero de 2024 </t>
  </si>
  <si>
    <t>APOYAR AL CONSEJO TERRITORIAL DE PLANEACION CPT</t>
  </si>
  <si>
    <t>DIRECCIÓN DE PLANEACIÓN DEL DESARROLLO, GRUPO CENTRO DE INFOMACIÓN MUNICIPAL</t>
  </si>
  <si>
    <t>FECHA DE  SEGUIMIENTO: 30 DE DICIEMBRE DE 2024</t>
  </si>
  <si>
    <t xml:space="preserve">CODIGO BPPIM: 2020730010017-01   2020730010016-01  2024730010110-01  2024730010110-01   </t>
  </si>
  <si>
    <t>RUBRO: SERVICIOS PARA LA COMUNIDAD, SOCIALES Y PERSONALES/ RECURSOS PROPIOS ICLD</t>
  </si>
  <si>
    <t>CODIGO PRESUPUESTAL:   205320202009    2053201010030302</t>
  </si>
  <si>
    <t xml:space="preserve">RUBRO: MAQUINARIA DE INFORMATICA Y SUS PARTES, PIEZAS Y ACCESORIOS </t>
  </si>
  <si>
    <t>% de solicitudes</t>
  </si>
  <si>
    <t>expediente actualizado</t>
  </si>
  <si>
    <t>actualizacion cartografia</t>
  </si>
  <si>
    <t xml:space="preserve">numero de  informes evaluacion </t>
  </si>
  <si>
    <t xml:space="preserve">compra equipos tecnologicos </t>
  </si>
  <si>
    <t xml:space="preserve">Numero </t>
  </si>
  <si>
    <t>Número de barrios  reglamentados</t>
  </si>
  <si>
    <t xml:space="preserve">META DE RESULTADO  No. 2  </t>
  </si>
  <si>
    <t xml:space="preserve">META DE RESULTADO  No. 3  </t>
  </si>
  <si>
    <t xml:space="preserve">META DE RESULTADO  No. 4   </t>
  </si>
  <si>
    <t>OBSERVACIONES: Nota  rubro RUBRO-BPPIM-FF 205320202009-2020730010017-01.  OBJETO DE GASTO: SERVICIOS PARA LA COMUNIDAD, SOCIALES Y PERSONALES - Presupuesto definitivo $ 850.850.000 + RUBRO-BPPIM-FF    205320202009-2020730010016-01.     OBJETO DE GASTO: SERVICIOS PARA LA COMUNIDAD, SOCIALES Y PERSONALES - Presupuesto definitivo $234.530.000 + RUBRO-BPPIM-FF    205320202009-2024730010110-01+ OBJETO DE GASTO: SERVICIOS PARA LA COMUNIDAD, SOCIALES Y PERSONALES presupuesto definitivo $ 508.160.241   RUBRO-BPPIM-FF    2053201010030302-2024730010110-01  OBJETO DE GASTO: MAQUINARIA DE INFORMATICA Y SUS PARTES, PIEZAS Y ACCESORIOS - presupuesto definitivo  $ 199.000.000 = TOTAL 1.792. 540.241</t>
  </si>
  <si>
    <t>Numero</t>
  </si>
  <si>
    <t>DIRECTOR : Jorge Andrés Zambrano Rodríguez-DIANU</t>
  </si>
  <si>
    <t>OBSERVACIONES:</t>
  </si>
  <si>
    <t>02 de enero del 2024</t>
  </si>
  <si>
    <t>FECHA DE  SEGUIMIENTO:  31 de diciembre de  2024</t>
  </si>
  <si>
    <t>2024730010002- 2020730010028</t>
  </si>
  <si>
    <t xml:space="preserve">NOMBRE: Daniel Jaramillo - Director </t>
  </si>
  <si>
    <t xml:space="preserve">Ver Anexo </t>
  </si>
  <si>
    <t>GOBIERNO TERRITORIAL</t>
  </si>
  <si>
    <t>Fortalecimiento a la gestión y dirección de la administración pública territorial</t>
  </si>
  <si>
    <t>PLANEACION</t>
  </si>
  <si>
    <t>GRUPO: DIRECCION DE LA ADMINISTRACION DEL SISBEN</t>
  </si>
  <si>
    <t>02 DE ENERO 2024</t>
  </si>
  <si>
    <t>LINEA ESTRATEGICA:</t>
  </si>
  <si>
    <t>SECTOR:</t>
  </si>
  <si>
    <t xml:space="preserve">NOMBRE  DEL PROYECTO POAI: </t>
  </si>
  <si>
    <t xml:space="preserve">Actualización, implementación del Sisben IV  en el municipio de Ibagué
</t>
  </si>
  <si>
    <t>2024730010032 - 2020730010044</t>
  </si>
  <si>
    <t xml:space="preserve">SECRETARIA DANIELA CABRERA VELOZA </t>
  </si>
  <si>
    <t xml:space="preserve">NOMBRE: </t>
  </si>
  <si>
    <t xml:space="preserve">DIRECTOR NELSON HURTADO </t>
  </si>
  <si>
    <t xml:space="preserve">LINEA ESTRATEGICA: Gobernabilidad para todos </t>
  </si>
  <si>
    <t>Objetivos: Generar información catastral actualizada en el marco de los procesos de actualización y conservación catastral con enfoque multipropósito
en el municipio de Ibagué.</t>
  </si>
  <si>
    <t>OBJETO DEL GASTO: SERVICIOS PARA LA COMUNIDAD, SOCIALES Y PERSONALES</t>
  </si>
  <si>
    <t xml:space="preserve"> Sistema Implementado</t>
  </si>
  <si>
    <t xml:space="preserve">Numero de Sofware </t>
  </si>
  <si>
    <t>Elaborar, revisar y finalizar tramites catastrales</t>
  </si>
  <si>
    <t xml:space="preserve">Número de Tramites </t>
  </si>
  <si>
    <t>Adquir bienes y herramientas tecnológicas para la atención de trámites y
solicitudes</t>
  </si>
  <si>
    <t>2.1.5 Generar socializaciones y atención a gremio de la construcción y sector rural</t>
  </si>
  <si>
    <t xml:space="preserve">SECRETARIO  DANIELA CABRERA VELOZA </t>
  </si>
  <si>
    <t xml:space="preserve">DIRECTORA PAILA ANDREA GARCIA </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</si>
  <si>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</si>
  <si>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</si>
  <si>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</si>
  <si>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</si>
  <si>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</si>
  <si>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</si>
  <si>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 xml:space="preserve">GRUPO: </t>
    </r>
    <r>
      <rPr>
        <sz val="11"/>
        <rFont val="Arial"/>
        <family val="2"/>
      </rPr>
      <t xml:space="preserve">PLAN DE DESARROLLO Y POLÍTICA PUBLICA </t>
    </r>
  </si>
  <si>
    <r>
      <t xml:space="preserve">FECHA DE  SEGUIMIENTO: </t>
    </r>
    <r>
      <rPr>
        <sz val="11"/>
        <rFont val="Arial"/>
        <family val="2"/>
      </rPr>
      <t>31 de diciembre 2024</t>
    </r>
  </si>
  <si>
    <r>
      <t xml:space="preserve">LINEA ESTRATEGICA: </t>
    </r>
    <r>
      <rPr>
        <sz val="11"/>
        <rFont val="Arial"/>
        <family val="2"/>
      </rPr>
      <t>GOBERNABILIDAD PARA TODOS</t>
    </r>
    <r>
      <rPr>
        <b/>
        <sz val="11"/>
        <rFont val="Arial"/>
        <family val="2"/>
      </rPr>
      <t xml:space="preserve"> </t>
    </r>
  </si>
  <si>
    <r>
      <t xml:space="preserve">SECTOR: </t>
    </r>
    <r>
      <rPr>
        <sz val="11"/>
        <rFont val="Arial"/>
        <family val="2"/>
      </rPr>
      <t>GOBIERNO TERRITORIAL</t>
    </r>
    <r>
      <rPr>
        <b/>
        <sz val="11"/>
        <rFont val="Arial"/>
        <family val="2"/>
      </rPr>
      <t xml:space="preserve"> </t>
    </r>
  </si>
  <si>
    <r>
      <t xml:space="preserve">PROGRAMA:  </t>
    </r>
    <r>
      <rPr>
        <sz val="11"/>
        <rFont val="Arial"/>
        <family val="2"/>
      </rPr>
      <t xml:space="preserve">FORTALECIMIENTO A LA GESTION Y DIRECCION DE LA ADMINISTRACION PUBLICA TERRITORIAL </t>
    </r>
  </si>
  <si>
    <r>
      <t xml:space="preserve">NOMBRE  DEL PROYECTO POAI: </t>
    </r>
    <r>
      <rPr>
        <sz val="11"/>
        <rFont val="Arial"/>
        <family val="2"/>
      </rPr>
      <t xml:space="preserve">ADMINISTRACIÓN VERIFICACIÓN Y SEGUIMIENTO A LOS INSTRUMENTOS DE PLANEACIÓN EN EL MUNICIPIO DE IBAGUÉ </t>
    </r>
  </si>
  <si>
    <r>
      <t xml:space="preserve">FISICO
</t>
    </r>
    <r>
      <rPr>
        <b/>
        <u/>
        <sz val="11"/>
        <rFont val="Arial"/>
        <family val="2"/>
      </rPr>
      <t xml:space="preserve">PROG  </t>
    </r>
    <r>
      <rPr>
        <b/>
        <sz val="11"/>
        <rFont val="Arial"/>
        <family val="2"/>
      </rPr>
      <t xml:space="preserve">
EJEC</t>
    </r>
  </si>
  <si>
    <r>
      <rPr>
        <b/>
        <sz val="11"/>
        <rFont val="Arial"/>
        <family val="2"/>
      </rPr>
      <t>FINANCIERO</t>
    </r>
    <r>
      <rPr>
        <b/>
        <u/>
        <sz val="11"/>
        <rFont val="Arial"/>
        <family val="2"/>
      </rPr>
      <t xml:space="preserve">
PROG  
OBLIGADO</t>
    </r>
  </si>
  <si>
    <r>
      <rPr>
        <b/>
        <sz val="11"/>
        <rFont val="Arial"/>
        <family val="2"/>
      </rPr>
      <t>Código MGA</t>
    </r>
    <r>
      <rPr>
        <sz val="11"/>
        <rFont val="Arial"/>
        <family val="2"/>
      </rPr>
      <t>: 4599019 - Realizar el seguimiento al Plan de Desarrollo del Municipio en el que se permita el
ejercicio de seguimiento ciudadano de
manera permanente, continúo y transparente.</t>
    </r>
  </si>
  <si>
    <r>
      <t xml:space="preserve">NOMBRE: </t>
    </r>
    <r>
      <rPr>
        <sz val="11"/>
        <rFont val="Arial"/>
        <family val="2"/>
      </rPr>
      <t>Daniela Cabrera Velosa</t>
    </r>
  </si>
  <si>
    <r>
      <t>NOMBRE:</t>
    </r>
    <r>
      <rPr>
        <sz val="11"/>
        <rFont val="Arial"/>
        <family val="2"/>
      </rPr>
      <t xml:space="preserve"> Juan Pablo yañez fuentes </t>
    </r>
  </si>
  <si>
    <r>
      <t xml:space="preserve">OBSERVACIONES: </t>
    </r>
    <r>
      <rPr>
        <sz val="11"/>
        <rFont val="Arial"/>
        <family val="2"/>
      </rPr>
      <t xml:space="preserve"> En el informe N° 3 de león graficas contrato N° 689/2024 se evidencia el apoyo brindado al CTP consejo territorial de planeación en sus diferentes actividades como acompañamiento a eventos propios de la dignidad , revistas, camisas entre otros.</t>
    </r>
  </si>
  <si>
    <r>
      <t xml:space="preserve">GRUPO: </t>
    </r>
    <r>
      <rPr>
        <sz val="11"/>
        <rFont val="Arial"/>
        <family val="2"/>
      </rPr>
      <t xml:space="preserve">Planeacion del Desarrollo </t>
    </r>
  </si>
  <si>
    <r>
      <t xml:space="preserve">FECHA DE  SEGUIMIENTO: </t>
    </r>
    <r>
      <rPr>
        <sz val="11"/>
        <rFont val="Arial"/>
        <family val="2"/>
      </rPr>
      <t>31/12/2024</t>
    </r>
  </si>
  <si>
    <r>
      <t xml:space="preserve">LINEA ESTRATEGICA: </t>
    </r>
    <r>
      <rPr>
        <sz val="11"/>
        <rFont val="Arial"/>
        <family val="2"/>
      </rPr>
      <t xml:space="preserve">GOBERNAVILIDAD PARA TODOS </t>
    </r>
  </si>
  <si>
    <r>
      <t xml:space="preserve">SECTOR: </t>
    </r>
    <r>
      <rPr>
        <sz val="11"/>
        <rFont val="Arial"/>
        <family val="2"/>
      </rPr>
      <t xml:space="preserve">GOBIERNO TERRITORIAL </t>
    </r>
  </si>
  <si>
    <r>
      <t xml:space="preserve">PROGRAMA:  </t>
    </r>
    <r>
      <rPr>
        <sz val="11"/>
        <rFont val="Arial"/>
        <family val="2"/>
      </rPr>
      <t>4502- Fortalecimiento del buen gobierno para el respeto y garantía de los derechos humanos.</t>
    </r>
  </si>
  <si>
    <r>
      <t xml:space="preserve">NOMBRE  DEL PROYECTO POAI: </t>
    </r>
    <r>
      <rPr>
        <sz val="11"/>
        <rFont val="Arial"/>
        <family val="2"/>
      </rPr>
      <t>IMPLEMENTACIÓN DE ACCIONES Y ESTRATEGIAS QUE PROMUEVAN LA PARTICIPACIÓN CIUDADANA EN EL PROCESO DE PRESUPUESTO PARTICIPATIVO DEL MUNICIPIO DE IBAGUÉ</t>
    </r>
  </si>
  <si>
    <r>
      <t>CODIGO BPPIM:</t>
    </r>
    <r>
      <rPr>
        <sz val="11"/>
        <rFont val="Arial"/>
        <family val="2"/>
      </rPr>
      <t xml:space="preserve"> 2024730010090-  2020730010046</t>
    </r>
  </si>
  <si>
    <r>
      <t xml:space="preserve">CODIGO PRESUPUESTAL:    </t>
    </r>
    <r>
      <rPr>
        <sz val="11"/>
        <rFont val="Arial"/>
        <family val="2"/>
      </rPr>
      <t>205320202009</t>
    </r>
    <r>
      <rPr>
        <b/>
        <sz val="11"/>
        <rFont val="Arial"/>
        <family val="2"/>
      </rPr>
      <t xml:space="preserve">                                                   RUBROS: S</t>
    </r>
    <r>
      <rPr>
        <sz val="11"/>
        <rFont val="Arial"/>
        <family val="2"/>
      </rPr>
      <t>ERVICIOS PARA LA COMUNIDAD, SOCIALES Y PERSONALES</t>
    </r>
  </si>
  <si>
    <r>
      <rPr>
        <b/>
        <sz val="11"/>
        <rFont val="Arial"/>
        <family val="2"/>
      </rPr>
      <t>Código MGA</t>
    </r>
    <r>
      <rPr>
        <sz val="11"/>
        <rFont val="Arial"/>
        <family val="2"/>
      </rPr>
      <t>: 4502001Implementación de
acciones y estrategias que promuevan el
ejercicio de la participación ciudadana.</t>
    </r>
  </si>
  <si>
    <r>
      <t xml:space="preserve">GRUPO:  </t>
    </r>
    <r>
      <rPr>
        <sz val="11"/>
        <rFont val="Arial"/>
        <family val="2"/>
      </rPr>
      <t>Direccion de Informacion y Aplicacion de la Norma Urbanistica</t>
    </r>
  </si>
  <si>
    <r>
      <t xml:space="preserve">FECHA DE  SEGUIMIENTO: </t>
    </r>
    <r>
      <rPr>
        <sz val="11"/>
        <rFont val="Arial"/>
        <family val="2"/>
      </rPr>
      <t xml:space="preserve">30 de diciembre de 2024 </t>
    </r>
  </si>
  <si>
    <r>
      <t xml:space="preserve">LINEA ESTRATEGICA: </t>
    </r>
    <r>
      <rPr>
        <sz val="11"/>
        <rFont val="Arial"/>
        <family val="2"/>
      </rPr>
      <t>Gobierno Territorial –gobernabilidad para todos</t>
    </r>
    <r>
      <rPr>
        <b/>
        <sz val="11"/>
        <rFont val="Arial"/>
        <family val="2"/>
      </rPr>
      <t xml:space="preserve"> </t>
    </r>
  </si>
  <si>
    <r>
      <t>Objetivos:</t>
    </r>
    <r>
      <rPr>
        <sz val="11"/>
        <rFont val="Arial"/>
        <family val="2"/>
      </rPr>
      <t xml:space="preserve"> Altos niveles de satisfacción de los usuarios en los trámites de la norma urbanística en el municipio de Ibagué.</t>
    </r>
  </si>
  <si>
    <r>
      <t xml:space="preserve">SECTOR: </t>
    </r>
    <r>
      <rPr>
        <sz val="11"/>
        <rFont val="Arial"/>
        <family val="2"/>
      </rPr>
      <t>Gobierno Territorial</t>
    </r>
  </si>
  <si>
    <r>
      <t xml:space="preserve">PROGRAMA: </t>
    </r>
    <r>
      <rPr>
        <sz val="11"/>
        <rFont val="Arial"/>
        <family val="2"/>
      </rPr>
      <t>Fortalecimiento a la gestión y dirección de la administración pública territorial</t>
    </r>
  </si>
  <si>
    <r>
      <t xml:space="preserve">NOMBRE  DEL PROYECTO POAI:  </t>
    </r>
    <r>
      <rPr>
        <sz val="11"/>
        <rFont val="Arial"/>
        <family val="2"/>
      </rPr>
      <t>Optimizacion y sistematizacion de los procesos para los tramites de norma urbanistica en el municipio de ibague</t>
    </r>
    <r>
      <rPr>
        <b/>
        <sz val="11"/>
        <rFont val="Arial"/>
        <family val="2"/>
      </rPr>
      <t xml:space="preserve"> </t>
    </r>
  </si>
  <si>
    <r>
      <t>CODIGO BPPIM:</t>
    </r>
    <r>
      <rPr>
        <sz val="11"/>
        <rFont val="Arial"/>
        <family val="2"/>
      </rPr>
      <t xml:space="preserve"> 2024730010101-2020730010015</t>
    </r>
  </si>
  <si>
    <r>
      <t xml:space="preserve">CODIGO PRESUPUESTAL:  </t>
    </r>
    <r>
      <rPr>
        <sz val="11"/>
        <rFont val="Arial"/>
        <family val="2"/>
      </rPr>
      <t>2.05.3.2.02.01.004 /  2.05.3.2.02.02.009</t>
    </r>
    <r>
      <rPr>
        <b/>
        <sz val="11"/>
        <rFont val="Arial"/>
        <family val="2"/>
      </rPr>
      <t xml:space="preserve">                                                 </t>
    </r>
  </si>
  <si>
    <r>
      <t xml:space="preserve">  RUBROS:</t>
    </r>
    <r>
      <rPr>
        <sz val="11"/>
        <rFont val="Arial"/>
        <family val="2"/>
      </rPr>
      <t xml:space="preserve"> PRODUCTOS METÁLICOS, MAQUINARIA Y EQUIPO</t>
    </r>
    <r>
      <rPr>
        <b/>
        <sz val="11"/>
        <rFont val="Arial"/>
        <family val="2"/>
      </rPr>
      <t xml:space="preserve"> / </t>
    </r>
    <r>
      <rPr>
        <sz val="11"/>
        <rFont val="Arial"/>
        <family val="2"/>
      </rPr>
      <t>Servicios para la comunidad, sociales y personales</t>
    </r>
  </si>
  <si>
    <r>
      <rPr>
        <b/>
        <sz val="11"/>
        <rFont val="Arial"/>
        <family val="2"/>
      </rPr>
      <t>Código MGA</t>
    </r>
    <r>
      <rPr>
        <sz val="11"/>
        <rFont val="Arial"/>
        <family val="2"/>
      </rPr>
      <t xml:space="preserve">: </t>
    </r>
    <r>
      <rPr>
        <b/>
        <sz val="11"/>
        <rFont val="Arial"/>
        <family val="2"/>
      </rPr>
      <t>459901707</t>
    </r>
    <r>
      <rPr>
        <sz val="11"/>
        <rFont val="Arial"/>
        <family val="2"/>
      </rPr>
      <t xml:space="preserve"> - Avanzar en la digitalización del archivo urbanístico</t>
    </r>
  </si>
  <si>
    <r>
      <t xml:space="preserve">Código MGA: 459901710 - </t>
    </r>
    <r>
      <rPr>
        <sz val="11"/>
        <rFont val="Arial"/>
        <family val="2"/>
      </rPr>
      <t>Mejorar los procesos relacionados con los trámites urbanísticos para brindar una respuesta oportuna</t>
    </r>
  </si>
  <si>
    <r>
      <t xml:space="preserve">Código MGA: 459902501 - </t>
    </r>
    <r>
      <rPr>
        <sz val="11"/>
        <rFont val="Arial"/>
        <family val="2"/>
      </rPr>
      <t>Fortalecer la plataforma de la ventanilla única del constructor (MIVUC), ampliando el portafolio de servicios de manera accesible y confiable.</t>
    </r>
  </si>
  <si>
    <r>
      <rPr>
        <sz val="11"/>
        <rFont val="Arial"/>
        <family val="2"/>
      </rPr>
      <t>sistemas de gestion implementados y certificados</t>
    </r>
    <r>
      <rPr>
        <b/>
        <sz val="11"/>
        <rFont val="Arial"/>
        <family val="2"/>
      </rPr>
      <t xml:space="preserve">
</t>
    </r>
  </si>
  <si>
    <r>
      <rPr>
        <b/>
        <sz val="11"/>
        <rFont val="Arial"/>
        <family val="2"/>
      </rPr>
      <t>CODIGO PRESUPUESTAL</t>
    </r>
    <r>
      <rPr>
        <sz val="11"/>
        <rFont val="Arial"/>
        <family val="2"/>
      </rPr>
      <t xml:space="preserve">:   205320202006                                   </t>
    </r>
    <r>
      <rPr>
        <b/>
        <sz val="11"/>
        <rFont val="Arial"/>
        <family val="2"/>
      </rPr>
      <t xml:space="preserve"> </t>
    </r>
  </si>
  <si>
    <r>
      <rPr>
        <b/>
        <sz val="11"/>
        <rFont val="Arial"/>
        <family val="2"/>
      </rPr>
      <t>RUBROS</t>
    </r>
    <r>
      <rPr>
        <sz val="11"/>
        <rFont val="Arial"/>
        <family val="2"/>
      </rPr>
      <t>: COMERCIO Y DISTRIBUCION; ALOJAMIENTO; SERVICIOS DE SUMINISTRO DE COMIDAS Y BEBIDAS;           SERVICIOS DE TRANSPORTE; Y SERVICIOS DE DISTRIBUCIÓN DE ELECTRICIDAD, GAS Y AGUA</t>
    </r>
  </si>
  <si>
    <r>
      <t xml:space="preserve">CODIGO PRESUPUESTAL:    205320202009                                                    RUBROS: </t>
    </r>
    <r>
      <rPr>
        <sz val="11"/>
        <rFont val="Arial"/>
        <family val="2"/>
      </rPr>
      <t>SERVICIOS PARA LA COMUNIDAD, SOCIALES Y PERSONALES</t>
    </r>
  </si>
  <si>
    <r>
      <rPr>
        <b/>
        <sz val="11"/>
        <rFont val="Arial"/>
        <family val="2"/>
      </rPr>
      <t>Código MGA</t>
    </r>
    <r>
      <rPr>
        <sz val="11"/>
        <rFont val="Arial"/>
        <family val="2"/>
      </rPr>
      <t>: 4599023-Servicio de Implementación Sistemas de Gestión</t>
    </r>
  </si>
  <si>
    <r>
      <t>META DE RESULTADO  No.  86,4 A 90,4</t>
    </r>
    <r>
      <rPr>
        <sz val="11"/>
        <rFont val="Arial"/>
        <family val="2"/>
      </rPr>
      <t xml:space="preserve">
</t>
    </r>
  </si>
  <si>
    <r>
      <rPr>
        <sz val="11"/>
        <rFont val="Arial"/>
        <family val="2"/>
      </rPr>
      <t>índice de espacio público efectivo en Planes Parciales</t>
    </r>
    <r>
      <rPr>
        <b/>
        <sz val="11"/>
        <rFont val="Arial"/>
        <family val="2"/>
      </rPr>
      <t xml:space="preserve">
</t>
    </r>
  </si>
  <si>
    <r>
      <t xml:space="preserve">FECHA DE  SEGUIMIENTO: </t>
    </r>
    <r>
      <rPr>
        <sz val="11"/>
        <rFont val="Arial"/>
        <family val="2"/>
      </rPr>
      <t>31 DE DICEMBRE DEL 2024</t>
    </r>
  </si>
  <si>
    <r>
      <t xml:space="preserve">CODIGO PRESUPUESTAL:      </t>
    </r>
    <r>
      <rPr>
        <sz val="11"/>
        <rFont val="Arial"/>
        <family val="2"/>
      </rPr>
      <t xml:space="preserve">205320202006 -  205320202009    </t>
    </r>
    <r>
      <rPr>
        <b/>
        <sz val="11"/>
        <rFont val="Arial"/>
        <family val="2"/>
      </rPr>
      <t xml:space="preserve">                                    </t>
    </r>
  </si>
  <si>
    <r>
      <t xml:space="preserve">   RUBROS:</t>
    </r>
    <r>
      <rPr>
        <sz val="11"/>
        <rFont val="Arial"/>
        <family val="2"/>
      </rPr>
      <t>COMERCIO Y DISTRIBUCION; ALOJAMIENTO; SERVICIOS DE SUMINISTRO DE COMIDAS Y BEBIDAS; SERVICIOS DE TRANSPORTE; Y SERVICIOS DE DISTRIBUCIÓN DE ELECTRICIDAD, GAS Y AGUA</t>
    </r>
    <r>
      <rPr>
        <b/>
        <sz val="11"/>
        <rFont val="Arial"/>
        <family val="2"/>
      </rPr>
      <t xml:space="preserve">  /	</t>
    </r>
    <r>
      <rPr>
        <sz val="11"/>
        <rFont val="Arial"/>
        <family val="2"/>
      </rPr>
      <t>SERVICIOS PARA LA COMUNIDAD, SOCIALES Y PERSONALES</t>
    </r>
  </si>
  <si>
    <r>
      <rPr>
        <b/>
        <sz val="11"/>
        <rFont val="Arial"/>
        <family val="2"/>
      </rPr>
      <t>Código MGA</t>
    </r>
    <r>
      <rPr>
        <sz val="11"/>
        <rFont val="Arial"/>
        <family val="2"/>
      </rPr>
      <t>:                                                      Realizar encuestas
del Sisbén de
acuerdo a la
metodología vigente</t>
    </r>
  </si>
  <si>
    <r>
      <t xml:space="preserve">FECHA DE  SEGUIMIENTO: </t>
    </r>
    <r>
      <rPr>
        <sz val="11"/>
        <rFont val="Arial"/>
        <family val="2"/>
      </rPr>
      <t xml:space="preserve">31 DE DICIEMBRE DE 2024 </t>
    </r>
  </si>
  <si>
    <r>
      <t>SECTOR:</t>
    </r>
    <r>
      <rPr>
        <sz val="11"/>
        <rFont val="Arial"/>
        <family val="2"/>
      </rPr>
      <t xml:space="preserve"> Información estadística</t>
    </r>
  </si>
  <si>
    <r>
      <t xml:space="preserve">PROGRAMA:  </t>
    </r>
    <r>
      <rPr>
        <sz val="11"/>
        <rFont val="Arial"/>
        <family val="2"/>
      </rPr>
      <t>Generación de la información geográfica del territorio Nacional</t>
    </r>
  </si>
  <si>
    <r>
      <t>NOMBRE  DEL PROYECTO POAI:</t>
    </r>
    <r>
      <rPr>
        <sz val="11"/>
        <rFont val="Arial"/>
        <family val="2"/>
      </rPr>
      <t xml:space="preserve"> actualización de información catastral con enfoque multipropósito en el marco de actualización y actualización catastral del municipio de Ibagué  </t>
    </r>
  </si>
  <si>
    <r>
      <t>CODIGO BPPIM:</t>
    </r>
    <r>
      <rPr>
        <sz val="11"/>
        <rFont val="Arial"/>
        <family val="2"/>
      </rPr>
      <t xml:space="preserve"> 2024730010078 / 2020730010017   </t>
    </r>
    <r>
      <rPr>
        <b/>
        <sz val="11"/>
        <rFont val="Arial"/>
        <family val="2"/>
      </rPr>
      <t xml:space="preserve">
</t>
    </r>
  </si>
  <si>
    <r>
      <rPr>
        <sz val="11"/>
        <rFont val="Arial"/>
        <family val="2"/>
      </rPr>
      <t>205320202009- 17 / 205320202009 / 2053201010030500 / 205320202006 / 205320202008</t>
    </r>
    <r>
      <rPr>
        <b/>
        <sz val="11"/>
        <rFont val="Arial"/>
        <family val="2"/>
      </rPr>
      <t xml:space="preserve">
</t>
    </r>
  </si>
  <si>
    <r>
      <t>RUBRO:</t>
    </r>
    <r>
      <rPr>
        <sz val="11"/>
        <rFont val="Arial"/>
        <family val="2"/>
      </rPr>
      <t xml:space="preserve"> OBJETO DEL GASTO: SERIVICIOS PARA LA COMUNIDAD, SOCIALES Y PERSONALES</t>
    </r>
    <r>
      <rPr>
        <b/>
        <sz val="11"/>
        <rFont val="Arial"/>
        <family val="2"/>
      </rPr>
      <t xml:space="preserve"> /</t>
    </r>
    <r>
      <rPr>
        <sz val="11"/>
        <rFont val="Arial"/>
        <family val="2"/>
      </rPr>
      <t xml:space="preserve"> OBJETO DEL GASTO: COMERCIO Y DISTRIBUCIÓN, ALOJAMIENTO; SERVICIOS DE SUMINISTRO DE COMIDAS Y BEBIDAS; SERVICIO DE TRANSPORTE Y SERVICIO DE DISTRIBUCIÓN DE ELECTRICIDAD, GAS Y AGUA.</t>
    </r>
  </si>
  <si>
    <r>
      <t xml:space="preserve">FECHA DE  SEGUIMIENTO:  </t>
    </r>
    <r>
      <rPr>
        <sz val="11"/>
        <rFont val="Arial"/>
        <family val="2"/>
      </rPr>
      <t>31 DE DICIEMBRE DE 2024</t>
    </r>
  </si>
  <si>
    <r>
      <t xml:space="preserve">Objetivo: </t>
    </r>
    <r>
      <rPr>
        <sz val="11"/>
        <rFont val="Arial"/>
        <family val="2"/>
      </rPr>
      <t xml:space="preserve"> Generación de datos precisos y actualizados en el municipio de Ibagué</t>
    </r>
  </si>
  <si>
    <r>
      <t xml:space="preserve">CODIGO PRESUPUESTAL:  205320202009 </t>
    </r>
    <r>
      <rPr>
        <sz val="11"/>
        <rFont val="Arial"/>
        <family val="2"/>
      </rPr>
      <t xml:space="preserve">    </t>
    </r>
    <r>
      <rPr>
        <b/>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</si>
</sst>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 #,##0;\-&quot;$&quot;\ #,##0"/>
    <numFmt numFmtId="42" formatCode="_-&quot;$&quot;\ * #,##0_-;\-&quot;$&quot;\ * #,##0_-;_-&quot;$&quot;\ * &quot;-&quot;_-;_-@_-"/>
    <numFmt numFmtId="44" formatCode="_-&quot;$&quot;\ * #,##0.00_-;\-&quot;$&quot;\ * #,##0.00_-;_-&quot;$&quot;\ *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0.000_);\(#,##0.000\)"/>
    <numFmt numFmtId="170" formatCode="_ &quot;$&quot;\ * #,##0_ ;_ &quot;$&quot;\ * \-#,##0_ ;_ &quot;$&quot;\ * &quot;-&quot;??_ ;_ @_ "/>
    <numFmt numFmtId="171" formatCode="_ * #,##0.00_ ;_ * \-#,##0.00_ ;_ * &quot;-&quot;??_ ;_ @_ "/>
    <numFmt numFmtId="172" formatCode="_-* #,##0_-;\-* #,##0_-;_-* &quot;-&quot;??_-;_-@_-"/>
    <numFmt numFmtId="173" formatCode="_(&quot;$&quot;* #,##0_);_(&quot;$&quot;* \(#,##0\);_(&quot;$&quot;* &quot;-&quot;??_);_(@_)"/>
    <numFmt numFmtId="174" formatCode="_-&quot;$&quot;\ * #,##0_-;\-&quot;$&quot;\ * #,##0_-;_-&quot;$&quot;\ * &quot;-&quot;_-;_-@"/>
    <numFmt numFmtId="175" formatCode="0.0"/>
    <numFmt numFmtId="176" formatCode="&quot;$&quot;\ #,##0.00"/>
  </numFmts>
  <fonts count="12" x14ac:knownFonts="1">
    <font>
      <sz val="11"/>
      <color theme="1"/>
      <name val="Calibri"/>
      <family val="2"/>
      <scheme val="minor"/>
    </font>
    <font>
      <sz val="10"/>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sz val="11"/>
      <color theme="1"/>
      <name val="Arial"/>
      <family val="2"/>
    </font>
    <font>
      <sz val="11"/>
      <name val="Arial"/>
      <family val="2"/>
    </font>
    <font>
      <sz val="10"/>
      <color rgb="FF000000"/>
      <name val="Calibri"/>
      <family val="2"/>
      <scheme val="minor"/>
    </font>
    <font>
      <b/>
      <sz val="11"/>
      <name val="Arial"/>
      <family val="2"/>
    </font>
    <font>
      <b/>
      <u/>
      <sz val="11"/>
      <name val="Arial"/>
      <family val="2"/>
    </font>
    <font>
      <sz val="11"/>
      <color rgb="FF00000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indexed="64"/>
      </right>
      <top style="thin">
        <color indexed="64"/>
      </top>
      <bottom style="thin">
        <color indexed="64"/>
      </bottom>
      <diagonal/>
    </border>
  </borders>
  <cellStyleXfs count="12">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0" fontId="8" fillId="0" borderId="0"/>
    <xf numFmtId="171" fontId="1" fillId="0" borderId="0" applyFont="0" applyFill="0" applyBorder="0" applyAlignment="0" applyProtection="0"/>
    <xf numFmtId="165" fontId="1" fillId="0" borderId="0" applyFont="0" applyFill="0" applyBorder="0" applyAlignment="0" applyProtection="0"/>
    <xf numFmtId="0" fontId="1" fillId="0" borderId="0"/>
  </cellStyleXfs>
  <cellXfs count="412">
    <xf numFmtId="0" fontId="0" fillId="0" borderId="0" xfId="0"/>
    <xf numFmtId="166" fontId="9" fillId="0" borderId="20" xfId="8" applyNumberFormat="1" applyFont="1" applyBorder="1" applyAlignment="1">
      <alignment horizontal="center" vertical="center" wrapText="1"/>
    </xf>
    <xf numFmtId="166" fontId="7" fillId="0" borderId="1" xfId="8" applyNumberFormat="1" applyFont="1" applyBorder="1" applyAlignment="1">
      <alignment horizontal="center" vertical="center"/>
    </xf>
    <xf numFmtId="166" fontId="9" fillId="0" borderId="1" xfId="8" applyNumberFormat="1" applyFont="1" applyBorder="1" applyAlignment="1">
      <alignment horizontal="center" vertical="center" wrapText="1"/>
    </xf>
    <xf numFmtId="166" fontId="7" fillId="0" borderId="1" xfId="8" applyNumberFormat="1" applyFont="1" applyBorder="1" applyAlignment="1">
      <alignment horizontal="center" vertical="center" wrapText="1"/>
    </xf>
    <xf numFmtId="166" fontId="9" fillId="0" borderId="0" xfId="1" applyNumberFormat="1" applyFont="1" applyAlignment="1">
      <alignment horizontal="center" vertical="center"/>
    </xf>
    <xf numFmtId="0" fontId="7" fillId="0" borderId="14" xfId="1" applyFont="1" applyBorder="1" applyAlignment="1">
      <alignment horizontal="center" vertical="center" wrapText="1"/>
    </xf>
    <xf numFmtId="0" fontId="6" fillId="0" borderId="0" xfId="0" applyFont="1"/>
    <xf numFmtId="0" fontId="7" fillId="0" borderId="0" xfId="1" applyFont="1"/>
    <xf numFmtId="10" fontId="7" fillId="0" borderId="0" xfId="2" applyNumberFormat="1" applyFont="1"/>
    <xf numFmtId="0" fontId="9" fillId="0" borderId="0" xfId="1" applyFont="1"/>
    <xf numFmtId="0" fontId="9" fillId="0" borderId="1" xfId="1" applyFont="1" applyBorder="1"/>
    <xf numFmtId="0" fontId="7" fillId="0" borderId="1" xfId="1" applyFont="1" applyBorder="1" applyAlignment="1">
      <alignment horizontal="left"/>
    </xf>
    <xf numFmtId="14" fontId="7" fillId="0" borderId="1" xfId="1" applyNumberFormat="1" applyFont="1" applyBorder="1" applyAlignment="1">
      <alignment horizontal="left"/>
    </xf>
    <xf numFmtId="2" fontId="9" fillId="0" borderId="0" xfId="1" applyNumberFormat="1" applyFont="1" applyAlignment="1">
      <alignment vertical="center"/>
    </xf>
    <xf numFmtId="2" fontId="9" fillId="0" borderId="1" xfId="1" applyNumberFormat="1" applyFont="1" applyBorder="1" applyAlignment="1">
      <alignment horizontal="center" vertical="center"/>
    </xf>
    <xf numFmtId="2" fontId="9" fillId="0" borderId="1" xfId="1" applyNumberFormat="1" applyFont="1" applyBorder="1" applyAlignment="1">
      <alignment horizontal="center" vertical="center"/>
    </xf>
    <xf numFmtId="2" fontId="9" fillId="0" borderId="0" xfId="1" applyNumberFormat="1" applyFont="1" applyAlignment="1">
      <alignment horizontal="center" vertical="center" wrapText="1"/>
    </xf>
    <xf numFmtId="10" fontId="7" fillId="0" borderId="1" xfId="2" applyNumberFormat="1" applyFont="1" applyBorder="1"/>
    <xf numFmtId="0" fontId="7" fillId="0" borderId="8" xfId="1" applyFont="1" applyBorder="1"/>
    <xf numFmtId="2" fontId="9" fillId="0" borderId="0" xfId="1" applyNumberFormat="1" applyFont="1" applyAlignment="1">
      <alignment horizontal="center" vertical="center"/>
    </xf>
    <xf numFmtId="2" fontId="9" fillId="0" borderId="0" xfId="1" applyNumberFormat="1" applyFont="1" applyAlignment="1">
      <alignment horizontal="center" vertical="center"/>
    </xf>
    <xf numFmtId="0" fontId="7" fillId="0" borderId="0" xfId="1" applyFont="1" applyAlignment="1">
      <alignment horizontal="center"/>
    </xf>
    <xf numFmtId="0" fontId="7" fillId="0" borderId="1" xfId="1" applyFont="1" applyBorder="1" applyAlignment="1">
      <alignment horizontal="center" vertical="center"/>
    </xf>
    <xf numFmtId="166" fontId="7" fillId="0" borderId="1" xfId="1" applyNumberFormat="1" applyFont="1" applyBorder="1" applyAlignment="1">
      <alignment horizontal="center" vertical="center" wrapText="1"/>
    </xf>
    <xf numFmtId="2" fontId="7" fillId="0" borderId="0" xfId="1" applyNumberFormat="1" applyFont="1" applyAlignment="1">
      <alignment vertical="center" wrapText="1"/>
    </xf>
    <xf numFmtId="165" fontId="7" fillId="0" borderId="0" xfId="3" applyFont="1" applyBorder="1" applyAlignment="1" applyProtection="1">
      <alignment vertical="center"/>
    </xf>
    <xf numFmtId="2" fontId="7" fillId="0" borderId="0" xfId="1" applyNumberFormat="1" applyFont="1"/>
    <xf numFmtId="165" fontId="7" fillId="0" borderId="0" xfId="3" applyFont="1" applyBorder="1"/>
    <xf numFmtId="164" fontId="7" fillId="0" borderId="0" xfId="1" applyNumberFormat="1" applyFont="1"/>
    <xf numFmtId="3" fontId="7" fillId="2" borderId="1" xfId="1" applyNumberFormat="1" applyFont="1" applyFill="1" applyBorder="1" applyAlignment="1">
      <alignment horizontal="center" vertical="center"/>
    </xf>
    <xf numFmtId="166" fontId="7" fillId="2" borderId="1" xfId="1" applyNumberFormat="1" applyFont="1" applyFill="1" applyBorder="1" applyAlignment="1">
      <alignment horizontal="center" vertical="center" wrapText="1"/>
    </xf>
    <xf numFmtId="0" fontId="9" fillId="0" borderId="13" xfId="1" applyFont="1" applyBorder="1" applyAlignment="1">
      <alignment vertical="center"/>
    </xf>
    <xf numFmtId="0" fontId="9" fillId="0" borderId="12" xfId="1" applyFont="1" applyBorder="1" applyAlignment="1">
      <alignment vertical="center"/>
    </xf>
    <xf numFmtId="0" fontId="7" fillId="2" borderId="1" xfId="1" applyFont="1" applyFill="1" applyBorder="1" applyAlignment="1">
      <alignment horizontal="center" vertical="center"/>
    </xf>
    <xf numFmtId="170" fontId="7" fillId="2" borderId="1" xfId="3" applyNumberFormat="1" applyFont="1" applyFill="1" applyBorder="1" applyAlignment="1">
      <alignment horizontal="center" vertical="center"/>
    </xf>
    <xf numFmtId="2" fontId="7" fillId="0" borderId="0" xfId="1" applyNumberFormat="1" applyFont="1" applyAlignment="1">
      <alignment vertical="center"/>
    </xf>
    <xf numFmtId="2" fontId="7" fillId="0" borderId="0" xfId="1" applyNumberFormat="1" applyFont="1" applyAlignment="1">
      <alignment horizontal="left" vertical="center" wrapText="1"/>
    </xf>
    <xf numFmtId="0" fontId="7" fillId="0" borderId="0" xfId="1" applyFont="1" applyAlignment="1">
      <alignment wrapText="1"/>
    </xf>
    <xf numFmtId="0" fontId="7" fillId="0" borderId="0" xfId="1" applyFont="1" applyAlignment="1">
      <alignment horizontal="left" wrapText="1"/>
    </xf>
    <xf numFmtId="0" fontId="9" fillId="2" borderId="1" xfId="1" applyFont="1" applyFill="1" applyBorder="1" applyAlignment="1">
      <alignment horizontal="center" vertical="center"/>
    </xf>
    <xf numFmtId="10" fontId="9" fillId="2" borderId="1" xfId="2" applyNumberFormat="1" applyFont="1" applyFill="1" applyBorder="1" applyAlignment="1">
      <alignment horizontal="center" vertical="center"/>
    </xf>
    <xf numFmtId="0" fontId="9" fillId="0" borderId="1" xfId="1" applyFont="1" applyBorder="1" applyAlignment="1">
      <alignment horizontal="center" vertical="center"/>
    </xf>
    <xf numFmtId="0" fontId="9" fillId="0" borderId="1" xfId="1" applyFont="1" applyBorder="1" applyAlignment="1">
      <alignment horizontal="center" vertical="center" wrapText="1"/>
    </xf>
    <xf numFmtId="1" fontId="7" fillId="0" borderId="1" xfId="1" applyNumberFormat="1" applyFont="1" applyBorder="1" applyAlignment="1">
      <alignment horizontal="center" vertical="center" wrapText="1"/>
    </xf>
    <xf numFmtId="166" fontId="9" fillId="0" borderId="1" xfId="6" applyNumberFormat="1" applyFont="1" applyBorder="1" applyAlignment="1" applyProtection="1">
      <alignment horizontal="center" vertical="center"/>
    </xf>
    <xf numFmtId="172" fontId="7" fillId="0" borderId="13" xfId="4" applyNumberFormat="1" applyFont="1" applyBorder="1" applyAlignment="1" applyProtection="1">
      <alignment vertical="center"/>
    </xf>
    <xf numFmtId="2" fontId="7" fillId="0" borderId="1" xfId="1" applyNumberFormat="1" applyFont="1" applyBorder="1" applyAlignment="1">
      <alignment vertical="center"/>
    </xf>
    <xf numFmtId="2" fontId="7" fillId="0" borderId="1" xfId="2" applyNumberFormat="1" applyFont="1" applyBorder="1" applyAlignment="1" applyProtection="1">
      <alignment vertical="center"/>
    </xf>
    <xf numFmtId="165" fontId="7" fillId="0" borderId="0" xfId="3" applyFont="1" applyFill="1" applyBorder="1" applyAlignment="1" applyProtection="1">
      <alignment vertical="center"/>
    </xf>
    <xf numFmtId="166" fontId="7" fillId="0" borderId="1" xfId="6" applyNumberFormat="1" applyFont="1" applyBorder="1" applyAlignment="1" applyProtection="1">
      <alignment horizontal="center" vertical="center"/>
    </xf>
    <xf numFmtId="2" fontId="7" fillId="0" borderId="0" xfId="1" applyNumberFormat="1" applyFont="1" applyAlignment="1">
      <alignment horizontal="left" vertical="top" wrapText="1"/>
    </xf>
    <xf numFmtId="165" fontId="7" fillId="0" borderId="0" xfId="1" applyNumberFormat="1" applyFont="1"/>
    <xf numFmtId="0" fontId="7" fillId="0" borderId="1" xfId="1" applyFont="1" applyBorder="1" applyAlignment="1">
      <alignment horizontal="center" vertical="center" wrapText="1"/>
    </xf>
    <xf numFmtId="10" fontId="7" fillId="0" borderId="1" xfId="2" applyNumberFormat="1" applyFont="1" applyBorder="1" applyAlignment="1">
      <alignment vertical="center"/>
    </xf>
    <xf numFmtId="0" fontId="7" fillId="0" borderId="1" xfId="1" applyFont="1" applyBorder="1"/>
    <xf numFmtId="176" fontId="7" fillId="0" borderId="1" xfId="1" applyNumberFormat="1" applyFont="1" applyBorder="1" applyAlignment="1">
      <alignment vertical="center"/>
    </xf>
    <xf numFmtId="166" fontId="7" fillId="0" borderId="1" xfId="1" applyNumberFormat="1" applyFont="1" applyBorder="1" applyAlignment="1">
      <alignment vertical="center"/>
    </xf>
    <xf numFmtId="166" fontId="9" fillId="0" borderId="1" xfId="6" applyNumberFormat="1" applyFont="1" applyBorder="1" applyAlignment="1">
      <alignment horizontal="center" vertical="center" wrapText="1"/>
    </xf>
    <xf numFmtId="166" fontId="7" fillId="0" borderId="1" xfId="3" applyNumberFormat="1" applyFont="1" applyBorder="1" applyAlignment="1" applyProtection="1">
      <alignment horizontal="center" vertical="center"/>
    </xf>
    <xf numFmtId="10" fontId="7" fillId="0" borderId="1" xfId="2" applyNumberFormat="1" applyFont="1" applyBorder="1" applyAlignment="1" applyProtection="1">
      <alignment vertical="center"/>
    </xf>
    <xf numFmtId="0" fontId="7" fillId="0" borderId="9" xfId="1" applyFont="1" applyBorder="1"/>
    <xf numFmtId="0" fontId="7" fillId="0" borderId="0" xfId="1" applyFont="1" applyAlignment="1">
      <alignment horizontal="left" vertical="center"/>
    </xf>
    <xf numFmtId="168" fontId="7" fillId="0" borderId="0" xfId="1" applyNumberFormat="1" applyFont="1"/>
    <xf numFmtId="10" fontId="7" fillId="0" borderId="0" xfId="2" applyNumberFormat="1" applyFont="1" applyBorder="1" applyProtection="1"/>
    <xf numFmtId="39" fontId="7" fillId="0" borderId="0" xfId="1" applyNumberFormat="1" applyFont="1"/>
    <xf numFmtId="39" fontId="7" fillId="0" borderId="8" xfId="1" applyNumberFormat="1" applyFont="1" applyBorder="1"/>
    <xf numFmtId="168" fontId="9" fillId="0" borderId="1" xfId="1" applyNumberFormat="1" applyFont="1" applyBorder="1" applyAlignment="1">
      <alignment vertical="top" wrapText="1"/>
    </xf>
    <xf numFmtId="0" fontId="9" fillId="0" borderId="1" xfId="1" applyFont="1" applyBorder="1" applyAlignment="1">
      <alignment horizontal="left" vertical="center"/>
    </xf>
    <xf numFmtId="39" fontId="9" fillId="0" borderId="1" xfId="1" applyNumberFormat="1" applyFont="1" applyBorder="1" applyAlignment="1">
      <alignment horizontal="left" vertical="top"/>
    </xf>
    <xf numFmtId="168" fontId="9" fillId="0" borderId="1" xfId="1" applyNumberFormat="1" applyFont="1" applyBorder="1" applyAlignment="1">
      <alignment horizontal="left" vertical="top"/>
    </xf>
    <xf numFmtId="169" fontId="9" fillId="0" borderId="1" xfId="1" applyNumberFormat="1" applyFont="1" applyBorder="1" applyAlignment="1">
      <alignment horizontal="left" vertical="top"/>
    </xf>
    <xf numFmtId="10" fontId="7" fillId="0" borderId="0" xfId="2" applyNumberFormat="1" applyFont="1" applyBorder="1"/>
    <xf numFmtId="172" fontId="9" fillId="0" borderId="1" xfId="4" applyNumberFormat="1" applyFont="1" applyBorder="1" applyAlignment="1" applyProtection="1">
      <alignment vertical="center"/>
    </xf>
    <xf numFmtId="166" fontId="9" fillId="0" borderId="1" xfId="4" applyNumberFormat="1" applyFont="1" applyBorder="1" applyAlignment="1" applyProtection="1">
      <alignment horizontal="center" vertical="center"/>
    </xf>
    <xf numFmtId="166" fontId="7" fillId="0" borderId="1" xfId="4" applyNumberFormat="1" applyFont="1" applyBorder="1" applyAlignment="1" applyProtection="1">
      <alignment vertical="center"/>
    </xf>
    <xf numFmtId="166" fontId="7" fillId="0" borderId="1" xfId="4" applyNumberFormat="1" applyFont="1" applyBorder="1" applyAlignment="1" applyProtection="1">
      <alignment horizontal="center" vertical="center"/>
    </xf>
    <xf numFmtId="166" fontId="7" fillId="0" borderId="1" xfId="3" applyNumberFormat="1" applyFont="1" applyBorder="1" applyAlignment="1" applyProtection="1">
      <alignment vertical="center"/>
    </xf>
    <xf numFmtId="166" fontId="9" fillId="0" borderId="1" xfId="4" applyNumberFormat="1" applyFont="1" applyBorder="1" applyAlignment="1" applyProtection="1">
      <alignment vertical="center"/>
    </xf>
    <xf numFmtId="166" fontId="9" fillId="0" borderId="1" xfId="3" applyNumberFormat="1" applyFont="1" applyBorder="1" applyAlignment="1">
      <alignment horizontal="center" vertical="center" wrapText="1"/>
    </xf>
    <xf numFmtId="166" fontId="7" fillId="0" borderId="1" xfId="1" applyNumberFormat="1" applyFont="1" applyBorder="1" applyAlignment="1">
      <alignment horizontal="center" vertical="center"/>
    </xf>
    <xf numFmtId="39" fontId="7" fillId="0" borderId="1" xfId="1" applyNumberFormat="1" applyFont="1" applyBorder="1" applyAlignment="1">
      <alignment vertical="center"/>
    </xf>
    <xf numFmtId="166" fontId="7" fillId="0" borderId="0" xfId="1" applyNumberFormat="1" applyFont="1"/>
    <xf numFmtId="14" fontId="7" fillId="0" borderId="1" xfId="1" applyNumberFormat="1" applyFont="1" applyBorder="1" applyAlignment="1">
      <alignment horizontal="center" vertical="center"/>
    </xf>
    <xf numFmtId="0" fontId="7" fillId="0" borderId="1" xfId="1" applyFont="1" applyBorder="1" applyAlignment="1">
      <alignment horizontal="center" vertical="center"/>
    </xf>
    <xf numFmtId="0" fontId="7" fillId="0" borderId="13" xfId="1" applyFont="1" applyBorder="1" applyAlignment="1">
      <alignment vertical="top" wrapText="1"/>
    </xf>
    <xf numFmtId="2" fontId="7" fillId="0" borderId="13" xfId="1" applyNumberFormat="1" applyFont="1" applyBorder="1" applyAlignment="1">
      <alignment horizontal="left" vertical="center" wrapText="1"/>
    </xf>
    <xf numFmtId="2" fontId="7" fillId="0" borderId="12" xfId="1" applyNumberFormat="1" applyFont="1" applyBorder="1" applyAlignment="1">
      <alignment horizontal="left" vertical="center" wrapText="1"/>
    </xf>
    <xf numFmtId="2" fontId="7" fillId="0" borderId="11" xfId="1" applyNumberFormat="1" applyFont="1" applyBorder="1" applyAlignment="1">
      <alignment horizontal="left" vertical="center" wrapText="1"/>
    </xf>
    <xf numFmtId="0" fontId="9" fillId="0" borderId="11" xfId="1" applyFont="1" applyBorder="1" applyAlignment="1">
      <alignment vertical="center"/>
    </xf>
    <xf numFmtId="166" fontId="9" fillId="0" borderId="1" xfId="3" applyNumberFormat="1" applyFont="1" applyFill="1" applyBorder="1" applyAlignment="1">
      <alignment horizontal="center" vertical="center" wrapText="1"/>
    </xf>
    <xf numFmtId="166" fontId="7" fillId="0" borderId="1" xfId="3" applyNumberFormat="1" applyFont="1" applyFill="1" applyBorder="1" applyAlignment="1" applyProtection="1">
      <alignment horizontal="center" vertical="center"/>
    </xf>
    <xf numFmtId="170" fontId="7" fillId="0" borderId="0" xfId="1" applyNumberFormat="1" applyFont="1" applyAlignment="1">
      <alignment horizontal="left" vertical="center"/>
    </xf>
    <xf numFmtId="0" fontId="7" fillId="2" borderId="1" xfId="0" applyFont="1" applyFill="1" applyBorder="1" applyAlignment="1">
      <alignment horizontal="center" vertical="center" wrapText="1"/>
    </xf>
    <xf numFmtId="174" fontId="7" fillId="2" borderId="23" xfId="8" applyNumberFormat="1" applyFont="1" applyFill="1" applyBorder="1" applyAlignment="1">
      <alignment wrapText="1"/>
    </xf>
    <xf numFmtId="0" fontId="7" fillId="2" borderId="14" xfId="0" applyFont="1" applyFill="1" applyBorder="1" applyAlignment="1">
      <alignment horizontal="center" vertical="center" wrapText="1"/>
    </xf>
    <xf numFmtId="0" fontId="11" fillId="0" borderId="15" xfId="8" applyFont="1" applyBorder="1" applyAlignment="1">
      <alignment horizontal="center" vertical="center"/>
    </xf>
    <xf numFmtId="175" fontId="9" fillId="0" borderId="1" xfId="1" applyNumberFormat="1" applyFont="1" applyBorder="1" applyAlignment="1">
      <alignment horizontal="center" vertical="center" wrapText="1"/>
    </xf>
    <xf numFmtId="170" fontId="7" fillId="0" borderId="1" xfId="3" applyNumberFormat="1" applyFont="1" applyBorder="1" applyAlignment="1" applyProtection="1">
      <alignment vertical="center"/>
    </xf>
    <xf numFmtId="172" fontId="7" fillId="0" borderId="1" xfId="4" applyNumberFormat="1" applyFont="1" applyBorder="1" applyAlignment="1" applyProtection="1">
      <alignment vertical="center"/>
    </xf>
    <xf numFmtId="170" fontId="7" fillId="4" borderId="1" xfId="3" applyNumberFormat="1" applyFont="1" applyFill="1" applyBorder="1" applyAlignment="1" applyProtection="1">
      <alignment vertical="center"/>
    </xf>
    <xf numFmtId="9" fontId="9" fillId="0" borderId="1" xfId="1" applyNumberFormat="1" applyFont="1" applyBorder="1" applyAlignment="1">
      <alignment horizontal="center" vertical="center" wrapText="1"/>
    </xf>
    <xf numFmtId="44" fontId="9" fillId="0" borderId="1" xfId="6" applyFont="1" applyBorder="1" applyAlignment="1">
      <alignment horizontal="center" vertical="center"/>
    </xf>
    <xf numFmtId="1" fontId="9" fillId="0" borderId="1" xfId="1" applyNumberFormat="1" applyFont="1" applyBorder="1" applyAlignment="1">
      <alignment horizontal="center" vertical="center" wrapText="1"/>
    </xf>
    <xf numFmtId="170" fontId="9" fillId="0" borderId="1" xfId="3" applyNumberFormat="1" applyFont="1" applyBorder="1" applyAlignment="1">
      <alignment horizontal="center" vertical="center" wrapText="1"/>
    </xf>
    <xf numFmtId="170" fontId="7" fillId="0" borderId="1" xfId="3" applyNumberFormat="1" applyFont="1" applyBorder="1" applyAlignment="1">
      <alignment horizontal="center" vertical="center" wrapText="1"/>
    </xf>
    <xf numFmtId="170" fontId="9" fillId="0" borderId="1" xfId="3" applyNumberFormat="1" applyFont="1" applyBorder="1" applyAlignment="1" applyProtection="1">
      <alignment vertical="center"/>
    </xf>
    <xf numFmtId="168" fontId="9" fillId="0" borderId="1" xfId="1" applyNumberFormat="1" applyFont="1" applyBorder="1" applyAlignment="1">
      <alignment horizontal="center" vertical="top"/>
    </xf>
    <xf numFmtId="0" fontId="9" fillId="0" borderId="9" xfId="1" applyFont="1" applyBorder="1" applyAlignment="1">
      <alignment horizontal="left" vertical="top"/>
    </xf>
    <xf numFmtId="0" fontId="9" fillId="0" borderId="8" xfId="1" applyFont="1" applyBorder="1" applyAlignment="1">
      <alignment horizontal="left" vertical="top"/>
    </xf>
    <xf numFmtId="167" fontId="9" fillId="0" borderId="7" xfId="1" applyNumberFormat="1" applyFont="1" applyBorder="1" applyAlignment="1">
      <alignment horizontal="left" vertical="top"/>
    </xf>
    <xf numFmtId="167" fontId="9" fillId="0" borderId="6" xfId="1" applyNumberFormat="1" applyFont="1" applyBorder="1" applyAlignment="1">
      <alignment horizontal="left" vertical="top"/>
    </xf>
    <xf numFmtId="167" fontId="9" fillId="0" borderId="5" xfId="1" applyNumberFormat="1" applyFont="1" applyBorder="1" applyAlignment="1">
      <alignment horizontal="left" vertical="top"/>
    </xf>
    <xf numFmtId="170" fontId="7" fillId="0" borderId="0" xfId="1" applyNumberFormat="1" applyFont="1"/>
    <xf numFmtId="0" fontId="9" fillId="0" borderId="10" xfId="1" applyFont="1" applyBorder="1" applyAlignment="1">
      <alignment horizontal="center" vertical="center"/>
    </xf>
    <xf numFmtId="1" fontId="7" fillId="0" borderId="10" xfId="1" applyNumberFormat="1" applyFont="1" applyBorder="1" applyAlignment="1">
      <alignment horizontal="center" vertical="center" wrapText="1"/>
    </xf>
    <xf numFmtId="166" fontId="9" fillId="0" borderId="10" xfId="7" applyNumberFormat="1" applyFont="1" applyFill="1" applyBorder="1" applyAlignment="1" applyProtection="1">
      <alignment horizontal="center"/>
    </xf>
    <xf numFmtId="2" fontId="7" fillId="0" borderId="10" xfId="1" applyNumberFormat="1" applyFont="1" applyBorder="1" applyAlignment="1">
      <alignment vertical="center"/>
    </xf>
    <xf numFmtId="2" fontId="7" fillId="0" borderId="10" xfId="2" applyNumberFormat="1" applyFont="1" applyBorder="1" applyAlignment="1" applyProtection="1">
      <alignment vertical="center"/>
    </xf>
    <xf numFmtId="166" fontId="7" fillId="0" borderId="1" xfId="7" applyNumberFormat="1" applyFont="1" applyFill="1" applyBorder="1" applyAlignment="1" applyProtection="1">
      <alignment horizontal="center"/>
    </xf>
    <xf numFmtId="166" fontId="7" fillId="0" borderId="10" xfId="7" applyNumberFormat="1" applyFont="1" applyFill="1" applyBorder="1" applyAlignment="1" applyProtection="1">
      <alignment horizontal="center"/>
    </xf>
    <xf numFmtId="166" fontId="9" fillId="0" borderId="1" xfId="7" applyNumberFormat="1" applyFont="1" applyFill="1" applyBorder="1" applyAlignment="1" applyProtection="1">
      <alignment horizontal="center"/>
    </xf>
    <xf numFmtId="166" fontId="7" fillId="0" borderId="0" xfId="2" applyNumberFormat="1" applyFont="1" applyFill="1" applyAlignment="1">
      <alignment horizontal="center"/>
    </xf>
    <xf numFmtId="166" fontId="7" fillId="0" borderId="1" xfId="2" applyNumberFormat="1" applyFont="1" applyBorder="1" applyAlignment="1" applyProtection="1">
      <alignment vertical="center"/>
    </xf>
    <xf numFmtId="9" fontId="7" fillId="0" borderId="1" xfId="1" applyNumberFormat="1" applyFont="1" applyBorder="1" applyAlignment="1">
      <alignment horizontal="center" vertical="center" wrapText="1"/>
    </xf>
    <xf numFmtId="166" fontId="9" fillId="0" borderId="1" xfId="4" applyNumberFormat="1" applyFont="1" applyFill="1" applyBorder="1" applyAlignment="1" applyProtection="1">
      <alignment horizontal="center"/>
    </xf>
    <xf numFmtId="176" fontId="7" fillId="0" borderId="1" xfId="1" applyNumberFormat="1" applyFont="1" applyBorder="1" applyAlignment="1">
      <alignment horizontal="center" vertical="center"/>
    </xf>
    <xf numFmtId="176" fontId="7" fillId="0" borderId="1" xfId="2" applyNumberFormat="1" applyFont="1" applyBorder="1" applyAlignment="1" applyProtection="1">
      <alignment vertical="center"/>
    </xf>
    <xf numFmtId="166" fontId="7" fillId="0" borderId="1" xfId="3" applyNumberFormat="1" applyFont="1" applyFill="1" applyBorder="1" applyAlignment="1" applyProtection="1">
      <alignment horizontal="center"/>
    </xf>
    <xf numFmtId="9" fontId="7" fillId="0" borderId="1" xfId="5" applyFont="1" applyBorder="1" applyAlignment="1">
      <alignment horizontal="center" vertical="center" wrapText="1"/>
    </xf>
    <xf numFmtId="166" fontId="7" fillId="0" borderId="1" xfId="2" applyNumberFormat="1" applyFont="1" applyFill="1" applyBorder="1" applyAlignment="1" applyProtection="1">
      <alignment vertical="center"/>
    </xf>
    <xf numFmtId="166" fontId="7" fillId="0" borderId="1" xfId="2" applyNumberFormat="1" applyFont="1" applyFill="1" applyBorder="1" applyAlignment="1" applyProtection="1">
      <alignment horizontal="center" vertical="center"/>
    </xf>
    <xf numFmtId="9" fontId="7" fillId="0" borderId="0" xfId="5" applyFont="1"/>
    <xf numFmtId="0" fontId="9" fillId="0" borderId="14" xfId="1" applyFont="1" applyBorder="1" applyAlignment="1">
      <alignment horizontal="center" vertical="center"/>
    </xf>
    <xf numFmtId="0" fontId="9" fillId="0" borderId="24" xfId="1" applyFont="1" applyBorder="1" applyAlignment="1">
      <alignment horizontal="center" vertical="center"/>
    </xf>
    <xf numFmtId="9" fontId="7" fillId="0" borderId="19" xfId="1" applyNumberFormat="1" applyFont="1" applyBorder="1" applyAlignment="1">
      <alignment horizontal="center" vertical="center" wrapText="1"/>
    </xf>
    <xf numFmtId="0" fontId="9" fillId="0" borderId="25" xfId="1" applyFont="1" applyBorder="1" applyAlignment="1">
      <alignment horizontal="center" vertical="center"/>
    </xf>
    <xf numFmtId="39" fontId="7" fillId="0" borderId="13" xfId="1" applyNumberFormat="1" applyFont="1" applyBorder="1" applyAlignment="1">
      <alignment vertical="center"/>
    </xf>
    <xf numFmtId="0" fontId="9" fillId="0" borderId="28" xfId="1" applyFont="1" applyBorder="1" applyAlignment="1">
      <alignment horizontal="center" vertical="center"/>
    </xf>
    <xf numFmtId="9" fontId="7" fillId="0" borderId="17" xfId="1" applyNumberFormat="1" applyFont="1" applyBorder="1" applyAlignment="1">
      <alignment horizontal="center" vertical="center" wrapText="1"/>
    </xf>
    <xf numFmtId="0" fontId="9" fillId="0" borderId="29" xfId="1" applyFont="1" applyBorder="1" applyAlignment="1">
      <alignment horizontal="center" vertical="center"/>
    </xf>
    <xf numFmtId="166" fontId="7" fillId="0" borderId="17" xfId="3" applyNumberFormat="1" applyFont="1" applyBorder="1" applyAlignment="1" applyProtection="1">
      <alignment horizontal="center"/>
    </xf>
    <xf numFmtId="0" fontId="9" fillId="0" borderId="0" xfId="1" applyFont="1" applyAlignment="1">
      <alignment horizontal="left" vertical="center"/>
    </xf>
    <xf numFmtId="166" fontId="9" fillId="0" borderId="0" xfId="1" applyNumberFormat="1" applyFont="1"/>
    <xf numFmtId="0" fontId="7" fillId="0" borderId="0" xfId="1" applyFont="1" applyAlignment="1">
      <alignment horizontal="center" vertical="center"/>
    </xf>
    <xf numFmtId="0" fontId="9" fillId="0" borderId="12" xfId="1" applyFont="1" applyBorder="1" applyAlignment="1">
      <alignment vertical="center" wrapText="1"/>
    </xf>
    <xf numFmtId="0" fontId="7" fillId="0" borderId="21" xfId="8" applyFont="1" applyBorder="1" applyAlignment="1">
      <alignment horizontal="center" vertical="center"/>
    </xf>
    <xf numFmtId="1" fontId="7" fillId="0" borderId="20" xfId="8" applyNumberFormat="1" applyFont="1" applyBorder="1" applyAlignment="1">
      <alignment horizontal="center" vertical="center" wrapText="1"/>
    </xf>
    <xf numFmtId="173" fontId="9" fillId="0" borderId="20" xfId="8" applyNumberFormat="1" applyFont="1" applyBorder="1" applyAlignment="1">
      <alignment horizontal="center" vertical="center" wrapText="1"/>
    </xf>
    <xf numFmtId="10" fontId="9" fillId="0" borderId="1" xfId="2" applyNumberFormat="1" applyFont="1" applyFill="1" applyBorder="1" applyAlignment="1">
      <alignment horizontal="center" vertical="center"/>
    </xf>
    <xf numFmtId="0" fontId="7" fillId="0" borderId="11" xfId="8" applyFont="1" applyBorder="1" applyAlignment="1">
      <alignment horizontal="center" vertical="center"/>
    </xf>
    <xf numFmtId="1" fontId="7" fillId="0" borderId="1" xfId="8" applyNumberFormat="1" applyFont="1" applyBorder="1" applyAlignment="1">
      <alignment horizontal="center" vertical="center" wrapText="1"/>
    </xf>
    <xf numFmtId="173" fontId="7" fillId="0" borderId="20" xfId="8" applyNumberFormat="1" applyFont="1" applyBorder="1" applyAlignment="1">
      <alignment horizontal="center" vertical="center" wrapText="1"/>
    </xf>
    <xf numFmtId="1" fontId="7" fillId="0" borderId="1" xfId="8" applyNumberFormat="1" applyFont="1" applyBorder="1" applyAlignment="1">
      <alignment horizontal="center" vertical="center"/>
    </xf>
    <xf numFmtId="1" fontId="9" fillId="0" borderId="1" xfId="1" applyNumberFormat="1" applyFont="1" applyBorder="1" applyAlignment="1">
      <alignment horizontal="center" vertical="center"/>
    </xf>
    <xf numFmtId="2" fontId="7" fillId="0" borderId="1" xfId="2" applyNumberFormat="1" applyFont="1" applyFill="1" applyBorder="1" applyAlignment="1" applyProtection="1">
      <alignment vertical="center"/>
    </xf>
    <xf numFmtId="10" fontId="7" fillId="0" borderId="1" xfId="2" applyNumberFormat="1" applyFont="1" applyFill="1" applyBorder="1" applyAlignment="1">
      <alignment vertical="center"/>
    </xf>
    <xf numFmtId="2" fontId="7" fillId="0" borderId="13" xfId="2" applyNumberFormat="1" applyFont="1" applyFill="1" applyBorder="1" applyAlignment="1" applyProtection="1">
      <alignment vertical="center"/>
    </xf>
    <xf numFmtId="2" fontId="7" fillId="0" borderId="11" xfId="1" applyNumberFormat="1" applyFont="1" applyBorder="1" applyAlignment="1">
      <alignment vertical="center"/>
    </xf>
    <xf numFmtId="14" fontId="7" fillId="0" borderId="10" xfId="1" applyNumberFormat="1" applyFont="1" applyBorder="1" applyAlignment="1">
      <alignment horizontal="center" vertical="center"/>
    </xf>
    <xf numFmtId="14" fontId="7" fillId="0" borderId="10" xfId="1" applyNumberFormat="1" applyFont="1" applyBorder="1" applyAlignment="1">
      <alignment horizontal="center" vertical="center" wrapText="1"/>
    </xf>
    <xf numFmtId="0" fontId="7" fillId="0" borderId="1" xfId="8" applyFont="1" applyBorder="1" applyAlignment="1">
      <alignment horizontal="center" vertical="center"/>
    </xf>
    <xf numFmtId="2" fontId="7" fillId="0" borderId="1" xfId="8" applyNumberFormat="1" applyFont="1" applyBorder="1" applyAlignment="1">
      <alignment horizontal="center" vertical="center"/>
    </xf>
    <xf numFmtId="0" fontId="9" fillId="0" borderId="5" xfId="1" applyFont="1" applyBorder="1" applyAlignment="1">
      <alignment horizontal="left" vertical="top" wrapText="1"/>
    </xf>
    <xf numFmtId="168" fontId="9" fillId="0" borderId="1" xfId="1" applyNumberFormat="1" applyFont="1" applyBorder="1" applyAlignment="1">
      <alignment horizontal="left" vertical="center"/>
    </xf>
    <xf numFmtId="0" fontId="9" fillId="0" borderId="1" xfId="1" applyFont="1" applyBorder="1" applyAlignment="1">
      <alignment horizontal="left" vertical="top" wrapText="1"/>
    </xf>
    <xf numFmtId="0" fontId="9" fillId="0" borderId="5" xfId="1" applyFont="1" applyBorder="1" applyAlignment="1">
      <alignment horizontal="left" vertical="top"/>
    </xf>
    <xf numFmtId="0" fontId="9" fillId="0" borderId="2" xfId="1" applyFont="1" applyBorder="1" applyAlignment="1">
      <alignment horizontal="left" vertical="top"/>
    </xf>
    <xf numFmtId="0" fontId="9" fillId="0" borderId="7" xfId="1" applyFont="1" applyBorder="1" applyAlignment="1">
      <alignment horizontal="left" vertical="top"/>
    </xf>
    <xf numFmtId="0" fontId="9" fillId="0" borderId="4" xfId="1" applyFont="1" applyBorder="1" applyAlignment="1">
      <alignment horizontal="left" vertical="top"/>
    </xf>
    <xf numFmtId="0" fontId="9" fillId="0" borderId="6" xfId="1" applyFont="1" applyBorder="1" applyAlignment="1">
      <alignment horizontal="left" vertical="top" wrapText="1"/>
    </xf>
    <xf numFmtId="0" fontId="9" fillId="0" borderId="3" xfId="1" applyFont="1" applyBorder="1" applyAlignment="1">
      <alignment horizontal="left" vertical="top" wrapText="1"/>
    </xf>
    <xf numFmtId="0" fontId="9" fillId="0" borderId="7" xfId="1" applyFont="1" applyBorder="1" applyAlignment="1">
      <alignment horizontal="left" vertical="top" wrapText="1"/>
    </xf>
    <xf numFmtId="0" fontId="9" fillId="0" borderId="6" xfId="1" applyFont="1" applyBorder="1" applyAlignment="1">
      <alignment horizontal="center" vertical="center" wrapText="1"/>
    </xf>
    <xf numFmtId="0" fontId="9" fillId="0" borderId="4" xfId="1" applyFont="1" applyBorder="1" applyAlignment="1">
      <alignment horizontal="left" vertical="top" wrapText="1"/>
    </xf>
    <xf numFmtId="0" fontId="9" fillId="0" borderId="3" xfId="1" applyFont="1" applyBorder="1" applyAlignment="1">
      <alignment horizontal="center" vertical="center" wrapText="1"/>
    </xf>
    <xf numFmtId="0" fontId="9" fillId="0" borderId="2" xfId="1" applyFont="1" applyBorder="1" applyAlignment="1">
      <alignment horizontal="left" vertical="top" wrapText="1"/>
    </xf>
    <xf numFmtId="174" fontId="7" fillId="0" borderId="0" xfId="1" applyNumberFormat="1" applyFont="1" applyAlignment="1">
      <alignment horizontal="center" vertical="center"/>
    </xf>
    <xf numFmtId="1" fontId="6" fillId="0" borderId="0" xfId="0" applyNumberFormat="1" applyFont="1"/>
    <xf numFmtId="1" fontId="7" fillId="0" borderId="0" xfId="1" applyNumberFormat="1" applyFont="1"/>
    <xf numFmtId="1" fontId="9" fillId="0" borderId="0" xfId="1" applyNumberFormat="1" applyFont="1"/>
    <xf numFmtId="1" fontId="9" fillId="0" borderId="0" xfId="1" applyNumberFormat="1" applyFont="1" applyAlignment="1">
      <alignment vertical="center"/>
    </xf>
    <xf numFmtId="5" fontId="9" fillId="0" borderId="1" xfId="4" applyNumberFormat="1" applyFont="1" applyFill="1" applyBorder="1" applyAlignment="1" applyProtection="1">
      <alignment vertical="center"/>
    </xf>
    <xf numFmtId="5" fontId="7" fillId="0" borderId="1" xfId="4" applyNumberFormat="1" applyFont="1" applyFill="1" applyBorder="1" applyAlignment="1" applyProtection="1">
      <alignment vertical="center"/>
    </xf>
    <xf numFmtId="5" fontId="7" fillId="0" borderId="1" xfId="3" applyNumberFormat="1" applyFont="1" applyFill="1" applyBorder="1" applyAlignment="1" applyProtection="1">
      <alignment vertical="center"/>
    </xf>
    <xf numFmtId="5" fontId="9" fillId="0" borderId="1" xfId="3" applyNumberFormat="1" applyFont="1" applyFill="1" applyBorder="1" applyAlignment="1">
      <alignment vertical="center" wrapText="1"/>
    </xf>
    <xf numFmtId="5" fontId="9" fillId="0" borderId="1" xfId="4" applyNumberFormat="1" applyFont="1" applyBorder="1" applyAlignment="1" applyProtection="1">
      <alignment vertical="center"/>
    </xf>
    <xf numFmtId="5" fontId="7" fillId="0" borderId="1" xfId="4" applyNumberFormat="1" applyFont="1" applyBorder="1" applyAlignment="1" applyProtection="1">
      <alignment vertical="center"/>
    </xf>
    <xf numFmtId="0" fontId="7" fillId="0" borderId="7" xfId="1" applyFont="1" applyBorder="1" applyAlignment="1">
      <alignment horizontal="center"/>
    </xf>
    <xf numFmtId="0" fontId="7" fillId="0" borderId="5" xfId="1" applyFont="1" applyBorder="1" applyAlignment="1">
      <alignment horizontal="center"/>
    </xf>
    <xf numFmtId="0" fontId="7" fillId="0" borderId="9"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0" fontId="9" fillId="3" borderId="13" xfId="1" applyFont="1" applyFill="1" applyBorder="1" applyAlignment="1">
      <alignment horizontal="left"/>
    </xf>
    <xf numFmtId="0" fontId="9" fillId="3" borderId="12" xfId="1" applyFont="1" applyFill="1" applyBorder="1" applyAlignment="1">
      <alignment horizontal="left"/>
    </xf>
    <xf numFmtId="0" fontId="9" fillId="3" borderId="11" xfId="1" applyFont="1" applyFill="1" applyBorder="1" applyAlignment="1">
      <alignment horizontal="left"/>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7" fillId="0" borderId="1" xfId="1" applyFont="1" applyBorder="1" applyAlignment="1">
      <alignment horizontal="center"/>
    </xf>
    <xf numFmtId="9" fontId="7" fillId="0" borderId="1" xfId="5" applyFont="1" applyBorder="1" applyAlignment="1" applyProtection="1">
      <alignment horizontal="center" vertical="center"/>
    </xf>
    <xf numFmtId="2" fontId="7" fillId="0" borderId="1" xfId="5" applyNumberFormat="1" applyFont="1" applyBorder="1" applyAlignment="1">
      <alignment horizontal="center" vertical="center"/>
    </xf>
    <xf numFmtId="0" fontId="9" fillId="0" borderId="13" xfId="1" applyFont="1" applyBorder="1" applyAlignment="1">
      <alignment horizontal="left" vertical="top"/>
    </xf>
    <xf numFmtId="0" fontId="9" fillId="0" borderId="11" xfId="1" applyFont="1" applyBorder="1" applyAlignment="1">
      <alignment horizontal="left" vertical="top"/>
    </xf>
    <xf numFmtId="0" fontId="9" fillId="0" borderId="12" xfId="1" applyFont="1" applyBorder="1" applyAlignment="1">
      <alignment horizontal="center" vertical="center"/>
    </xf>
    <xf numFmtId="0" fontId="9" fillId="0" borderId="11"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0" xfId="1" applyFont="1" applyBorder="1" applyAlignment="1">
      <alignment horizontal="center" vertical="center" wrapText="1"/>
    </xf>
    <xf numFmtId="14" fontId="7" fillId="0" borderId="14" xfId="1" applyNumberFormat="1" applyFont="1" applyBorder="1" applyAlignment="1">
      <alignment horizontal="center" vertical="center"/>
    </xf>
    <xf numFmtId="14" fontId="7" fillId="0" borderId="10" xfId="1" applyNumberFormat="1" applyFont="1" applyBorder="1" applyAlignment="1">
      <alignment horizontal="center" vertical="center"/>
    </xf>
    <xf numFmtId="0" fontId="7" fillId="0" borderId="7" xfId="1" applyFont="1" applyBorder="1" applyAlignment="1">
      <alignment horizontal="center" vertical="center" wrapText="1"/>
    </xf>
    <xf numFmtId="0" fontId="7" fillId="0" borderId="9" xfId="1" applyFont="1" applyBorder="1" applyAlignment="1">
      <alignment horizontal="center" vertical="center" wrapText="1"/>
    </xf>
    <xf numFmtId="0" fontId="7" fillId="0" borderId="4" xfId="1" applyFont="1" applyBorder="1" applyAlignment="1">
      <alignment horizontal="center" vertical="center" wrapText="1"/>
    </xf>
    <xf numFmtId="2" fontId="9" fillId="0" borderId="0" xfId="1" applyNumberFormat="1" applyFont="1" applyAlignment="1">
      <alignment horizontal="center" vertical="center" wrapText="1"/>
    </xf>
    <xf numFmtId="0" fontId="7" fillId="0" borderId="12" xfId="1" applyFont="1" applyBorder="1" applyAlignment="1">
      <alignment horizontal="center" vertical="center"/>
    </xf>
    <xf numFmtId="0" fontId="7" fillId="0" borderId="11" xfId="1" applyFont="1" applyBorder="1" applyAlignment="1">
      <alignment horizontal="center" vertical="center"/>
    </xf>
    <xf numFmtId="2" fontId="9" fillId="0" borderId="1" xfId="1" applyNumberFormat="1" applyFont="1" applyBorder="1" applyAlignment="1">
      <alignment horizontal="center" vertical="center"/>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10" fontId="7" fillId="0" borderId="13" xfId="2" applyNumberFormat="1" applyFont="1" applyBorder="1" applyAlignment="1">
      <alignment horizontal="center"/>
    </xf>
    <xf numFmtId="10" fontId="7" fillId="0" borderId="12" xfId="2" applyNumberFormat="1" applyFont="1" applyBorder="1" applyAlignment="1">
      <alignment horizontal="center"/>
    </xf>
    <xf numFmtId="10" fontId="7" fillId="0" borderId="11" xfId="2" applyNumberFormat="1" applyFont="1" applyBorder="1" applyAlignment="1">
      <alignment horizontal="center"/>
    </xf>
    <xf numFmtId="2" fontId="9" fillId="0" borderId="0" xfId="1" applyNumberFormat="1" applyFont="1" applyAlignment="1">
      <alignment horizontal="center" vertical="center"/>
    </xf>
    <xf numFmtId="0" fontId="7" fillId="0" borderId="0" xfId="1" applyFont="1" applyAlignment="1">
      <alignment horizontal="center"/>
    </xf>
    <xf numFmtId="0" fontId="9" fillId="0" borderId="6" xfId="1" applyFont="1" applyBorder="1" applyAlignment="1">
      <alignment horizontal="left"/>
    </xf>
    <xf numFmtId="0" fontId="9" fillId="0" borderId="7" xfId="1" applyFont="1" applyBorder="1" applyAlignment="1">
      <alignment horizontal="left" vertical="top" wrapText="1"/>
    </xf>
    <xf numFmtId="0" fontId="9" fillId="0" borderId="6" xfId="1" applyFont="1" applyBorder="1" applyAlignment="1">
      <alignment horizontal="left" vertical="top" wrapText="1"/>
    </xf>
    <xf numFmtId="0" fontId="9" fillId="0" borderId="5" xfId="1" applyFont="1" applyBorder="1" applyAlignment="1">
      <alignment horizontal="left" vertical="top" wrapText="1"/>
    </xf>
    <xf numFmtId="0" fontId="9" fillId="0" borderId="9" xfId="1" applyFont="1" applyBorder="1" applyAlignment="1">
      <alignment horizontal="left" vertical="top" wrapText="1"/>
    </xf>
    <xf numFmtId="0" fontId="9" fillId="0" borderId="0" xfId="1" applyFont="1" applyAlignment="1">
      <alignment horizontal="left" vertical="top" wrapText="1"/>
    </xf>
    <xf numFmtId="0" fontId="9" fillId="0" borderId="8" xfId="1" applyFont="1" applyBorder="1" applyAlignment="1">
      <alignment horizontal="left" vertical="top" wrapText="1"/>
    </xf>
    <xf numFmtId="0" fontId="9" fillId="0" borderId="4" xfId="1" applyFont="1" applyBorder="1" applyAlignment="1">
      <alignment horizontal="left" vertical="top" wrapText="1"/>
    </xf>
    <xf numFmtId="0" fontId="9" fillId="0" borderId="3" xfId="1" applyFont="1" applyBorder="1" applyAlignment="1">
      <alignment horizontal="left" vertical="top" wrapText="1"/>
    </xf>
    <xf numFmtId="0" fontId="9" fillId="0" borderId="2" xfId="1" applyFont="1" applyBorder="1" applyAlignment="1">
      <alignment horizontal="left" vertical="top" wrapText="1"/>
    </xf>
    <xf numFmtId="2" fontId="9" fillId="0" borderId="13" xfId="1" applyNumberFormat="1" applyFont="1" applyBorder="1" applyAlignment="1">
      <alignment horizontal="center" vertical="center" wrapText="1"/>
    </xf>
    <xf numFmtId="2" fontId="9" fillId="0" borderId="12" xfId="1" applyNumberFormat="1" applyFont="1" applyBorder="1" applyAlignment="1">
      <alignment horizontal="center" vertical="center" wrapText="1"/>
    </xf>
    <xf numFmtId="2" fontId="9" fillId="0" borderId="11" xfId="1" applyNumberFormat="1" applyFont="1" applyBorder="1" applyAlignment="1">
      <alignment horizontal="center" vertical="center" wrapText="1"/>
    </xf>
    <xf numFmtId="2" fontId="7" fillId="0" borderId="13" xfId="1" applyNumberFormat="1" applyFont="1" applyBorder="1" applyAlignment="1">
      <alignment horizontal="center" vertical="center" wrapText="1"/>
    </xf>
    <xf numFmtId="2" fontId="7" fillId="0" borderId="12" xfId="1" applyNumberFormat="1" applyFont="1" applyBorder="1" applyAlignment="1">
      <alignment horizontal="center" vertical="center" wrapText="1"/>
    </xf>
    <xf numFmtId="2" fontId="7" fillId="0" borderId="11" xfId="1" applyNumberFormat="1" applyFont="1" applyBorder="1" applyAlignment="1">
      <alignment horizontal="center" vertical="center" wrapText="1"/>
    </xf>
    <xf numFmtId="0" fontId="9" fillId="0" borderId="13" xfId="1" applyFont="1" applyBorder="1" applyAlignment="1">
      <alignment horizontal="left" vertical="center"/>
    </xf>
    <xf numFmtId="0" fontId="9" fillId="0" borderId="11" xfId="1" applyFont="1" applyBorder="1" applyAlignment="1">
      <alignment horizontal="left" vertical="center"/>
    </xf>
    <xf numFmtId="0" fontId="9" fillId="0" borderId="13"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3" xfId="1" applyFont="1" applyBorder="1" applyAlignment="1">
      <alignment horizontal="left"/>
    </xf>
    <xf numFmtId="0" fontId="9" fillId="0" borderId="12" xfId="1" applyFont="1" applyBorder="1" applyAlignment="1">
      <alignment horizontal="left"/>
    </xf>
    <xf numFmtId="0" fontId="9" fillId="0" borderId="11" xfId="1" applyFont="1" applyBorder="1" applyAlignment="1">
      <alignment horizontal="left"/>
    </xf>
    <xf numFmtId="2" fontId="7" fillId="0" borderId="0" xfId="1" applyNumberFormat="1" applyFont="1" applyAlignment="1">
      <alignment horizontal="left" vertical="center" wrapText="1"/>
    </xf>
    <xf numFmtId="2" fontId="7" fillId="0" borderId="13" xfId="1" applyNumberFormat="1" applyFont="1" applyBorder="1" applyAlignment="1">
      <alignment horizontal="left" vertical="center" wrapText="1"/>
    </xf>
    <xf numFmtId="2" fontId="7" fillId="0" borderId="12" xfId="1" applyNumberFormat="1" applyFont="1" applyBorder="1" applyAlignment="1">
      <alignment horizontal="left" vertical="center" wrapText="1"/>
    </xf>
    <xf numFmtId="2" fontId="7" fillId="0" borderId="11" xfId="1" applyNumberFormat="1" applyFont="1" applyBorder="1" applyAlignment="1">
      <alignment horizontal="left" vertical="center" wrapText="1"/>
    </xf>
    <xf numFmtId="0" fontId="9" fillId="0" borderId="13" xfId="1" applyFont="1" applyBorder="1" applyAlignment="1">
      <alignment horizontal="left" vertical="top" wrapText="1"/>
    </xf>
    <xf numFmtId="0" fontId="9" fillId="0" borderId="11" xfId="1" applyFont="1" applyBorder="1" applyAlignment="1">
      <alignment horizontal="left" vertical="top" wrapText="1"/>
    </xf>
    <xf numFmtId="2" fontId="7" fillId="0" borderId="0" xfId="1" applyNumberFormat="1" applyFont="1" applyAlignment="1">
      <alignment horizontal="left" vertical="top" wrapText="1"/>
    </xf>
    <xf numFmtId="0" fontId="7" fillId="0" borderId="1"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9" fillId="0" borderId="1" xfId="1" applyFont="1" applyBorder="1" applyAlignment="1">
      <alignment horizontal="center" vertical="center"/>
    </xf>
    <xf numFmtId="0" fontId="10" fillId="0" borderId="1" xfId="1" applyFont="1" applyBorder="1" applyAlignment="1">
      <alignment horizontal="center" vertical="center" wrapText="1"/>
    </xf>
    <xf numFmtId="0" fontId="9" fillId="0" borderId="7"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9" fillId="0" borderId="4"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 xfId="1" applyFont="1" applyBorder="1" applyAlignment="1">
      <alignment horizontal="center" vertical="center" wrapText="1"/>
    </xf>
    <xf numFmtId="167" fontId="9" fillId="0" borderId="1" xfId="1" applyNumberFormat="1" applyFont="1" applyBorder="1" applyAlignment="1">
      <alignment horizontal="left" vertical="top"/>
    </xf>
    <xf numFmtId="0" fontId="9" fillId="0" borderId="1" xfId="1" applyFont="1" applyBorder="1" applyAlignment="1">
      <alignment horizontal="left" vertical="top"/>
    </xf>
    <xf numFmtId="0" fontId="9" fillId="0" borderId="7" xfId="1" applyFont="1" applyBorder="1" applyAlignment="1">
      <alignment horizontal="left" vertical="top"/>
    </xf>
    <xf numFmtId="0" fontId="9" fillId="0" borderId="5" xfId="1" applyFont="1" applyBorder="1" applyAlignment="1">
      <alignment horizontal="left" vertical="top"/>
    </xf>
    <xf numFmtId="0" fontId="9" fillId="0" borderId="4" xfId="1" applyFont="1" applyBorder="1" applyAlignment="1">
      <alignment horizontal="left" vertical="top"/>
    </xf>
    <xf numFmtId="0" fontId="9" fillId="0" borderId="2" xfId="1" applyFont="1" applyBorder="1" applyAlignment="1">
      <alignment horizontal="left" vertical="top"/>
    </xf>
    <xf numFmtId="2" fontId="9" fillId="0" borderId="11" xfId="1" applyNumberFormat="1" applyFont="1" applyBorder="1" applyAlignment="1">
      <alignment horizontal="left" vertical="center"/>
    </xf>
    <xf numFmtId="2" fontId="9" fillId="0" borderId="1" xfId="1" applyNumberFormat="1" applyFont="1" applyBorder="1" applyAlignment="1">
      <alignment horizontal="left" vertical="center"/>
    </xf>
    <xf numFmtId="168" fontId="9" fillId="0" borderId="1" xfId="1" applyNumberFormat="1" applyFont="1" applyBorder="1" applyAlignment="1">
      <alignment horizontal="left" vertical="center"/>
    </xf>
    <xf numFmtId="168" fontId="9" fillId="0" borderId="1" xfId="1" applyNumberFormat="1" applyFont="1" applyBorder="1" applyAlignment="1">
      <alignment horizontal="center" vertical="top"/>
    </xf>
    <xf numFmtId="0" fontId="9" fillId="0" borderId="6" xfId="1" applyFont="1" applyBorder="1" applyAlignment="1">
      <alignment horizontal="left" vertical="top"/>
    </xf>
    <xf numFmtId="0" fontId="9" fillId="0" borderId="3" xfId="1" applyFont="1" applyBorder="1" applyAlignment="1">
      <alignment horizontal="left" vertical="top"/>
    </xf>
    <xf numFmtId="0" fontId="7" fillId="0" borderId="13" xfId="1" applyFont="1" applyBorder="1" applyAlignment="1">
      <alignment horizontal="center"/>
    </xf>
    <xf numFmtId="0" fontId="7" fillId="0" borderId="1" xfId="0" applyFont="1" applyBorder="1" applyAlignment="1">
      <alignment horizontal="center" vertical="center" wrapText="1"/>
    </xf>
    <xf numFmtId="0" fontId="9" fillId="0" borderId="13" xfId="1" applyFont="1" applyBorder="1" applyAlignment="1">
      <alignment horizontal="center" vertical="center"/>
    </xf>
    <xf numFmtId="0" fontId="9" fillId="0" borderId="13" xfId="1" applyFont="1" applyBorder="1" applyAlignment="1">
      <alignment horizontal="left" vertical="center" wrapText="1"/>
    </xf>
    <xf numFmtId="0" fontId="9" fillId="0" borderId="11" xfId="1" applyFont="1" applyBorder="1" applyAlignment="1">
      <alignment horizontal="left" vertical="center" wrapText="1"/>
    </xf>
    <xf numFmtId="0" fontId="7" fillId="0" borderId="10" xfId="1" applyFont="1" applyBorder="1" applyAlignment="1">
      <alignment horizontal="center" vertical="center" wrapText="1"/>
    </xf>
    <xf numFmtId="39" fontId="7" fillId="0" borderId="1" xfId="1" applyNumberFormat="1" applyFont="1" applyBorder="1" applyAlignment="1">
      <alignment horizontal="center" vertical="center"/>
    </xf>
    <xf numFmtId="0" fontId="9" fillId="0" borderId="7" xfId="1" applyFont="1" applyBorder="1" applyAlignment="1">
      <alignment horizontal="left" vertical="center" wrapText="1"/>
    </xf>
    <xf numFmtId="0" fontId="9" fillId="0" borderId="6" xfId="1" applyFont="1" applyBorder="1" applyAlignment="1">
      <alignment horizontal="left" vertical="center" wrapText="1"/>
    </xf>
    <xf numFmtId="0" fontId="9" fillId="0" borderId="5" xfId="1" applyFont="1" applyBorder="1" applyAlignment="1">
      <alignment horizontal="left" vertical="center" wrapText="1"/>
    </xf>
    <xf numFmtId="0" fontId="9" fillId="0" borderId="4" xfId="1" applyFont="1" applyBorder="1" applyAlignment="1">
      <alignment horizontal="left" vertical="center" wrapText="1"/>
    </xf>
    <xf numFmtId="0" fontId="9" fillId="0" borderId="3" xfId="1" applyFont="1" applyBorder="1" applyAlignment="1">
      <alignment horizontal="left" vertical="center" wrapText="1"/>
    </xf>
    <xf numFmtId="0" fontId="9" fillId="0" borderId="2" xfId="1" applyFont="1" applyBorder="1" applyAlignment="1">
      <alignment horizontal="left" vertical="center" wrapText="1"/>
    </xf>
    <xf numFmtId="0" fontId="7" fillId="0" borderId="7" xfId="1" applyFont="1" applyBorder="1" applyAlignment="1">
      <alignment horizontal="left" vertical="top" wrapText="1"/>
    </xf>
    <xf numFmtId="0" fontId="7" fillId="0" borderId="6" xfId="1" applyFont="1" applyBorder="1" applyAlignment="1">
      <alignment horizontal="left" vertical="top" wrapText="1"/>
    </xf>
    <xf numFmtId="0" fontId="9" fillId="0" borderId="7" xfId="1" applyFont="1" applyBorder="1" applyAlignment="1">
      <alignment horizontal="left" vertical="center"/>
    </xf>
    <xf numFmtId="0" fontId="9" fillId="0" borderId="6" xfId="1" applyFont="1" applyBorder="1" applyAlignment="1">
      <alignment horizontal="left" vertical="center"/>
    </xf>
    <xf numFmtId="0" fontId="9" fillId="0" borderId="5" xfId="1" applyFont="1" applyBorder="1" applyAlignment="1">
      <alignment horizontal="left" vertical="center"/>
    </xf>
    <xf numFmtId="0" fontId="9" fillId="0" borderId="4" xfId="1" applyFont="1" applyBorder="1" applyAlignment="1">
      <alignment horizontal="left" vertical="center"/>
    </xf>
    <xf numFmtId="0" fontId="9" fillId="0" borderId="3" xfId="1" applyFont="1" applyBorder="1" applyAlignment="1">
      <alignment horizontal="left" vertical="center"/>
    </xf>
    <xf numFmtId="0" fontId="9" fillId="0" borderId="2" xfId="1" applyFont="1" applyBorder="1" applyAlignment="1">
      <alignment horizontal="left" vertical="center"/>
    </xf>
    <xf numFmtId="0" fontId="7" fillId="0" borderId="3" xfId="1" applyFont="1" applyBorder="1" applyAlignment="1">
      <alignment horizontal="center" vertical="center" wrapText="1"/>
    </xf>
    <xf numFmtId="0" fontId="9" fillId="0" borderId="12" xfId="1" applyFont="1" applyBorder="1" applyAlignment="1">
      <alignment horizontal="left" vertical="top"/>
    </xf>
    <xf numFmtId="0" fontId="9" fillId="0" borderId="12" xfId="1" applyFont="1" applyBorder="1" applyAlignment="1">
      <alignment horizontal="center" vertical="center" wrapText="1"/>
    </xf>
    <xf numFmtId="0" fontId="9" fillId="0" borderId="12" xfId="1" applyFont="1" applyBorder="1" applyAlignment="1">
      <alignment horizontal="left" vertical="center"/>
    </xf>
    <xf numFmtId="0" fontId="9" fillId="0" borderId="12" xfId="1" applyFont="1" applyBorder="1" applyAlignment="1">
      <alignment horizontal="left" vertical="center" wrapText="1"/>
    </xf>
    <xf numFmtId="10" fontId="7" fillId="0" borderId="7" xfId="2" applyNumberFormat="1" applyFont="1" applyBorder="1" applyAlignment="1">
      <alignment horizontal="center" vertical="center"/>
    </xf>
    <xf numFmtId="10" fontId="7" fillId="0" borderId="6" xfId="2" applyNumberFormat="1" applyFont="1" applyBorder="1" applyAlignment="1">
      <alignment horizontal="center" vertical="center"/>
    </xf>
    <xf numFmtId="10" fontId="7" fillId="0" borderId="5" xfId="2" applyNumberFormat="1" applyFont="1" applyBorder="1" applyAlignment="1">
      <alignment horizontal="center" vertical="center"/>
    </xf>
    <xf numFmtId="10" fontId="7" fillId="0" borderId="9" xfId="2" applyNumberFormat="1" applyFont="1" applyBorder="1" applyAlignment="1">
      <alignment horizontal="center" vertical="center"/>
    </xf>
    <xf numFmtId="10" fontId="7" fillId="0" borderId="0" xfId="2" applyNumberFormat="1" applyFont="1" applyBorder="1" applyAlignment="1">
      <alignment horizontal="center" vertical="center"/>
    </xf>
    <xf numFmtId="10" fontId="7" fillId="0" borderId="8" xfId="2" applyNumberFormat="1" applyFont="1" applyBorder="1" applyAlignment="1">
      <alignment horizontal="center" vertical="center"/>
    </xf>
    <xf numFmtId="10" fontId="7" fillId="0" borderId="4" xfId="2" applyNumberFormat="1" applyFont="1" applyBorder="1" applyAlignment="1">
      <alignment horizontal="center" vertical="center"/>
    </xf>
    <xf numFmtId="10" fontId="7" fillId="0" borderId="3" xfId="2" applyNumberFormat="1" applyFont="1" applyBorder="1" applyAlignment="1">
      <alignment horizontal="center" vertical="center"/>
    </xf>
    <xf numFmtId="10" fontId="7" fillId="0" borderId="2" xfId="2" applyNumberFormat="1" applyFont="1" applyBorder="1" applyAlignment="1">
      <alignment horizontal="center" vertical="center"/>
    </xf>
    <xf numFmtId="0" fontId="9" fillId="0" borderId="12" xfId="1" applyFont="1" applyBorder="1" applyAlignment="1">
      <alignment horizontal="left" vertical="top" wrapText="1"/>
    </xf>
    <xf numFmtId="0" fontId="9" fillId="0" borderId="9" xfId="1" applyFont="1" applyBorder="1" applyAlignment="1">
      <alignment horizontal="center" vertical="center" wrapText="1"/>
    </xf>
    <xf numFmtId="0" fontId="9" fillId="0" borderId="0" xfId="1" applyFont="1" applyAlignment="1">
      <alignment horizontal="center" vertical="center" wrapText="1"/>
    </xf>
    <xf numFmtId="0" fontId="9" fillId="0" borderId="8" xfId="1" applyFont="1" applyBorder="1" applyAlignment="1">
      <alignment horizontal="center" vertical="center" wrapText="1"/>
    </xf>
    <xf numFmtId="0" fontId="7" fillId="0" borderId="3" xfId="1" applyFont="1" applyBorder="1" applyAlignment="1">
      <alignment horizontal="left" vertical="center" wrapText="1"/>
    </xf>
    <xf numFmtId="0" fontId="7" fillId="0" borderId="12" xfId="1" applyFont="1" applyBorder="1" applyAlignment="1">
      <alignment horizontal="left" vertical="center" wrapText="1"/>
    </xf>
    <xf numFmtId="9" fontId="7" fillId="0" borderId="1" xfId="5" applyFont="1" applyBorder="1" applyAlignment="1">
      <alignment horizontal="center" vertical="center"/>
    </xf>
    <xf numFmtId="0" fontId="7" fillId="0" borderId="0" xfId="1" applyFont="1" applyAlignment="1">
      <alignment horizontal="left" vertical="top" wrapText="1"/>
    </xf>
    <xf numFmtId="0" fontId="7" fillId="0" borderId="3" xfId="1" applyFont="1" applyBorder="1" applyAlignment="1">
      <alignment horizontal="left" vertical="top" wrapText="1"/>
    </xf>
    <xf numFmtId="0" fontId="7" fillId="0" borderId="6" xfId="1" applyFont="1" applyBorder="1" applyAlignment="1">
      <alignment horizontal="left" vertical="center" wrapText="1"/>
    </xf>
    <xf numFmtId="0" fontId="7" fillId="0" borderId="1" xfId="1" applyFont="1" applyBorder="1" applyAlignment="1">
      <alignment horizontal="center" vertical="center"/>
    </xf>
    <xf numFmtId="1" fontId="7" fillId="0" borderId="12" xfId="1" applyNumberFormat="1" applyFont="1" applyBorder="1" applyAlignment="1">
      <alignment horizontal="center" vertical="center"/>
    </xf>
    <xf numFmtId="1" fontId="7" fillId="0" borderId="11" xfId="1" applyNumberFormat="1" applyFont="1" applyBorder="1" applyAlignment="1">
      <alignment horizontal="center" vertical="center"/>
    </xf>
    <xf numFmtId="0" fontId="7" fillId="0" borderId="12" xfId="1" applyFont="1" applyBorder="1" applyAlignment="1">
      <alignment horizontal="center" vertical="top" wrapText="1"/>
    </xf>
    <xf numFmtId="0" fontId="7" fillId="0" borderId="11" xfId="1" applyFont="1" applyBorder="1" applyAlignment="1">
      <alignment horizontal="center" vertical="top" wrapText="1"/>
    </xf>
    <xf numFmtId="0" fontId="7" fillId="0" borderId="14" xfId="1" applyFont="1" applyBorder="1" applyAlignment="1">
      <alignment horizontal="center" vertical="top" wrapText="1"/>
    </xf>
    <xf numFmtId="0" fontId="7" fillId="0" borderId="15" xfId="1" applyFont="1" applyBorder="1" applyAlignment="1">
      <alignment horizontal="center" vertical="top" wrapText="1"/>
    </xf>
    <xf numFmtId="0" fontId="7" fillId="0" borderId="10" xfId="1" applyFont="1" applyBorder="1" applyAlignment="1">
      <alignment horizontal="center" vertical="top" wrapText="1"/>
    </xf>
    <xf numFmtId="0" fontId="9" fillId="0" borderId="7" xfId="1" applyFont="1" applyBorder="1" applyAlignment="1">
      <alignment horizontal="left" wrapText="1"/>
    </xf>
    <xf numFmtId="0" fontId="9" fillId="0" borderId="5" xfId="1" applyFont="1" applyBorder="1" applyAlignment="1">
      <alignment horizontal="left" wrapText="1"/>
    </xf>
    <xf numFmtId="0" fontId="9" fillId="0" borderId="4" xfId="1" applyFont="1" applyBorder="1" applyAlignment="1">
      <alignment horizontal="left" wrapText="1"/>
    </xf>
    <xf numFmtId="0" fontId="9" fillId="0" borderId="2" xfId="1" applyFont="1" applyBorder="1" applyAlignment="1">
      <alignment horizontal="left" wrapText="1"/>
    </xf>
    <xf numFmtId="0" fontId="7" fillId="0" borderId="14" xfId="1" applyFont="1" applyBorder="1" applyAlignment="1">
      <alignment horizontal="center"/>
    </xf>
    <xf numFmtId="0" fontId="7" fillId="0" borderId="10" xfId="1" applyFont="1" applyBorder="1" applyAlignment="1">
      <alignment horizontal="center"/>
    </xf>
    <xf numFmtId="0" fontId="9" fillId="0" borderId="14" xfId="1" applyFont="1" applyBorder="1" applyAlignment="1">
      <alignment horizontal="center" vertical="center"/>
    </xf>
    <xf numFmtId="0" fontId="9" fillId="0" borderId="10" xfId="1" applyFont="1" applyBorder="1" applyAlignment="1">
      <alignment horizontal="center" vertical="center"/>
    </xf>
    <xf numFmtId="9" fontId="7" fillId="0" borderId="14" xfId="5" applyFont="1" applyBorder="1" applyAlignment="1">
      <alignment horizontal="center" vertical="center"/>
    </xf>
    <xf numFmtId="9" fontId="7" fillId="0" borderId="10" xfId="5" applyFont="1" applyBorder="1" applyAlignment="1">
      <alignment horizontal="center" vertical="center"/>
    </xf>
    <xf numFmtId="168" fontId="9" fillId="0" borderId="13" xfId="1" applyNumberFormat="1" applyFont="1" applyBorder="1" applyAlignment="1">
      <alignment horizontal="left" vertical="center"/>
    </xf>
    <xf numFmtId="168" fontId="9" fillId="0" borderId="11" xfId="1" applyNumberFormat="1" applyFont="1" applyBorder="1" applyAlignment="1">
      <alignment horizontal="left" vertical="center"/>
    </xf>
    <xf numFmtId="0" fontId="7" fillId="0" borderId="14" xfId="1" applyFont="1" applyBorder="1" applyAlignment="1">
      <alignment horizontal="left" vertical="center" wrapText="1"/>
    </xf>
    <xf numFmtId="0" fontId="7" fillId="0" borderId="10" xfId="1" applyFont="1" applyBorder="1" applyAlignment="1">
      <alignment horizontal="left" vertical="center" wrapText="1"/>
    </xf>
    <xf numFmtId="0" fontId="7" fillId="0" borderId="0" xfId="1" applyFont="1" applyAlignment="1">
      <alignment horizontal="left" vertical="center" wrapText="1"/>
    </xf>
    <xf numFmtId="0" fontId="7" fillId="0" borderId="15" xfId="1" applyFont="1" applyBorder="1" applyAlignment="1">
      <alignment horizontal="center" vertical="center"/>
    </xf>
    <xf numFmtId="0" fontId="7" fillId="0" borderId="10" xfId="1" applyFont="1" applyBorder="1" applyAlignment="1">
      <alignment horizontal="center" vertical="center"/>
    </xf>
    <xf numFmtId="2" fontId="7" fillId="0" borderId="13" xfId="1" applyNumberFormat="1" applyFont="1" applyBorder="1" applyAlignment="1">
      <alignment horizontal="left" vertical="top" wrapText="1"/>
    </xf>
    <xf numFmtId="2" fontId="7" fillId="0" borderId="12" xfId="1" applyNumberFormat="1" applyFont="1" applyBorder="1" applyAlignment="1">
      <alignment horizontal="left" vertical="top" wrapText="1"/>
    </xf>
    <xf numFmtId="2" fontId="7" fillId="0" borderId="11" xfId="1" applyNumberFormat="1" applyFont="1" applyBorder="1" applyAlignment="1">
      <alignment horizontal="left" vertical="top" wrapText="1"/>
    </xf>
    <xf numFmtId="10" fontId="7" fillId="0" borderId="13" xfId="2" applyNumberFormat="1" applyFont="1" applyBorder="1" applyAlignment="1">
      <alignment horizontal="left" vertical="top" wrapText="1"/>
    </xf>
    <xf numFmtId="10" fontId="7" fillId="0" borderId="12" xfId="2" applyNumberFormat="1" applyFont="1" applyBorder="1" applyAlignment="1">
      <alignment horizontal="left" vertical="top" wrapText="1"/>
    </xf>
    <xf numFmtId="10" fontId="7" fillId="0" borderId="11" xfId="2" applyNumberFormat="1" applyFont="1" applyBorder="1" applyAlignment="1">
      <alignment horizontal="left" vertical="top" wrapText="1"/>
    </xf>
    <xf numFmtId="0" fontId="7" fillId="0" borderId="9" xfId="1" applyFont="1" applyBorder="1" applyAlignment="1">
      <alignment horizontal="center" vertical="center"/>
    </xf>
    <xf numFmtId="0" fontId="7" fillId="0" borderId="1" xfId="1" applyFont="1" applyBorder="1" applyAlignment="1">
      <alignment horizontal="left" vertical="center" wrapText="1"/>
    </xf>
    <xf numFmtId="9" fontId="7" fillId="0" borderId="14" xfId="5" applyFont="1" applyBorder="1" applyAlignment="1" applyProtection="1">
      <alignment horizontal="center" vertical="center"/>
    </xf>
    <xf numFmtId="9" fontId="7" fillId="0" borderId="10" xfId="5" applyFont="1" applyBorder="1" applyAlignment="1" applyProtection="1">
      <alignment horizontal="center" vertical="center"/>
    </xf>
    <xf numFmtId="2" fontId="7" fillId="0" borderId="14" xfId="5" applyNumberFormat="1" applyFont="1" applyBorder="1" applyAlignment="1" applyProtection="1">
      <alignment horizontal="center" vertical="center"/>
    </xf>
    <xf numFmtId="2" fontId="7" fillId="0" borderId="10" xfId="5" applyNumberFormat="1" applyFont="1" applyBorder="1" applyAlignment="1" applyProtection="1">
      <alignment horizontal="center" vertical="center"/>
    </xf>
    <xf numFmtId="9" fontId="7" fillId="0" borderId="15" xfId="5" applyFont="1" applyBorder="1" applyAlignment="1" applyProtection="1">
      <alignment horizontal="center" vertical="center"/>
    </xf>
    <xf numFmtId="2" fontId="7" fillId="0" borderId="15" xfId="5" applyNumberFormat="1" applyFont="1" applyBorder="1" applyAlignment="1" applyProtection="1">
      <alignment horizontal="center" vertical="center"/>
    </xf>
    <xf numFmtId="0" fontId="9" fillId="0" borderId="19" xfId="1" applyFont="1" applyBorder="1" applyAlignment="1">
      <alignment horizontal="center" vertical="center"/>
    </xf>
    <xf numFmtId="0" fontId="9" fillId="0" borderId="17" xfId="1" applyFont="1" applyBorder="1" applyAlignment="1">
      <alignment horizontal="center" vertical="center"/>
    </xf>
    <xf numFmtId="0" fontId="7" fillId="0" borderId="18" xfId="1" applyFont="1" applyBorder="1" applyAlignment="1">
      <alignment horizontal="center" vertical="center" wrapText="1"/>
    </xf>
    <xf numFmtId="0" fontId="7" fillId="0" borderId="16" xfId="1" applyFont="1" applyBorder="1" applyAlignment="1">
      <alignment horizontal="center" vertical="center" wrapText="1"/>
    </xf>
    <xf numFmtId="9" fontId="7" fillId="0" borderId="22" xfId="5" applyFont="1" applyBorder="1" applyAlignment="1" applyProtection="1">
      <alignment horizontal="center" vertical="center"/>
    </xf>
    <xf numFmtId="9" fontId="7" fillId="0" borderId="30" xfId="5" applyFont="1" applyBorder="1" applyAlignment="1" applyProtection="1">
      <alignment horizontal="center" vertical="center"/>
    </xf>
    <xf numFmtId="9" fontId="7" fillId="0" borderId="26" xfId="5" applyFont="1" applyBorder="1" applyAlignment="1" applyProtection="1">
      <alignment horizontal="center" vertical="center"/>
    </xf>
    <xf numFmtId="9" fontId="7" fillId="0" borderId="31" xfId="5" applyFont="1" applyBorder="1" applyAlignment="1" applyProtection="1">
      <alignment horizontal="center" vertical="center"/>
    </xf>
    <xf numFmtId="9" fontId="7" fillId="0" borderId="27" xfId="5" applyFont="1" applyBorder="1" applyAlignment="1" applyProtection="1">
      <alignment horizontal="center" vertical="center"/>
    </xf>
    <xf numFmtId="9" fontId="7" fillId="0" borderId="32" xfId="5" applyFont="1" applyBorder="1" applyAlignment="1" applyProtection="1">
      <alignment horizontal="center" vertical="center"/>
    </xf>
    <xf numFmtId="2" fontId="7" fillId="0" borderId="14" xfId="5" applyNumberFormat="1" applyFont="1" applyBorder="1" applyAlignment="1">
      <alignment horizontal="center" vertical="center"/>
    </xf>
    <xf numFmtId="2" fontId="7" fillId="0" borderId="10" xfId="5" applyNumberFormat="1" applyFont="1" applyBorder="1" applyAlignment="1">
      <alignment horizontal="center" vertical="center"/>
    </xf>
    <xf numFmtId="0" fontId="7" fillId="0" borderId="13" xfId="1" applyFont="1" applyBorder="1" applyAlignment="1">
      <alignment horizontal="left" vertical="center"/>
    </xf>
    <xf numFmtId="0" fontId="7" fillId="0" borderId="11" xfId="1" applyFont="1" applyBorder="1" applyAlignment="1">
      <alignment horizontal="left" vertical="center"/>
    </xf>
    <xf numFmtId="0" fontId="7" fillId="0" borderId="13" xfId="1" applyFont="1" applyBorder="1" applyAlignment="1">
      <alignment horizontal="left" vertical="center" wrapText="1"/>
    </xf>
    <xf numFmtId="0" fontId="7" fillId="0" borderId="11" xfId="1" applyFont="1" applyBorder="1" applyAlignment="1">
      <alignment horizontal="left" vertical="center" wrapText="1"/>
    </xf>
    <xf numFmtId="0" fontId="7" fillId="0" borderId="13" xfId="1" applyFont="1" applyBorder="1" applyAlignment="1">
      <alignment horizontal="left" vertical="top" wrapText="1"/>
    </xf>
    <xf numFmtId="0" fontId="7" fillId="0" borderId="11" xfId="1" applyFont="1" applyBorder="1" applyAlignment="1">
      <alignment horizontal="left" vertical="top" wrapText="1"/>
    </xf>
    <xf numFmtId="0" fontId="7" fillId="0" borderId="13" xfId="1" applyFont="1" applyBorder="1" applyAlignment="1">
      <alignment horizontal="left" vertical="top"/>
    </xf>
    <xf numFmtId="0" fontId="7" fillId="0" borderId="11" xfId="1" applyFont="1" applyBorder="1" applyAlignment="1">
      <alignment horizontal="left" vertical="top"/>
    </xf>
    <xf numFmtId="1" fontId="9" fillId="0" borderId="12" xfId="1" applyNumberFormat="1" applyFont="1" applyBorder="1" applyAlignment="1">
      <alignment horizontal="left" vertical="center" wrapText="1"/>
    </xf>
    <xf numFmtId="1" fontId="9" fillId="0" borderId="12" xfId="1" applyNumberFormat="1" applyFont="1" applyBorder="1" applyAlignment="1">
      <alignment horizontal="left" vertical="center"/>
    </xf>
    <xf numFmtId="1" fontId="9" fillId="0" borderId="11" xfId="1" applyNumberFormat="1" applyFont="1" applyBorder="1" applyAlignment="1">
      <alignment horizontal="left" vertical="center"/>
    </xf>
    <xf numFmtId="0" fontId="9" fillId="0" borderId="7" xfId="1" applyFont="1" applyBorder="1" applyAlignment="1">
      <alignment horizontal="center" vertical="center"/>
    </xf>
    <xf numFmtId="0" fontId="9" fillId="0" borderId="6" xfId="1" applyFont="1" applyBorder="1" applyAlignment="1">
      <alignment horizontal="center" vertical="center"/>
    </xf>
    <xf numFmtId="0" fontId="7" fillId="0" borderId="12" xfId="1" applyFont="1" applyBorder="1" applyAlignment="1">
      <alignment horizontal="left" vertical="top" wrapText="1"/>
    </xf>
    <xf numFmtId="2" fontId="9" fillId="0" borderId="7" xfId="1" applyNumberFormat="1" applyFont="1" applyBorder="1" applyAlignment="1">
      <alignment horizontal="center" vertical="center" wrapText="1"/>
    </xf>
    <xf numFmtId="2" fontId="7" fillId="0" borderId="6" xfId="1" applyNumberFormat="1" applyFont="1" applyBorder="1" applyAlignment="1">
      <alignment horizontal="center" vertical="center" wrapText="1"/>
    </xf>
    <xf numFmtId="2" fontId="7" fillId="0" borderId="5" xfId="1" applyNumberFormat="1" applyFont="1" applyBorder="1" applyAlignment="1">
      <alignment horizontal="center" vertical="center" wrapText="1"/>
    </xf>
    <xf numFmtId="2" fontId="7" fillId="0" borderId="4" xfId="1" applyNumberFormat="1" applyFont="1" applyBorder="1" applyAlignment="1">
      <alignment horizontal="center" vertical="center" wrapText="1"/>
    </xf>
    <xf numFmtId="2" fontId="7" fillId="0" borderId="3" xfId="1" applyNumberFormat="1" applyFont="1" applyBorder="1" applyAlignment="1">
      <alignment horizontal="center" vertical="center" wrapText="1"/>
    </xf>
    <xf numFmtId="2" fontId="7" fillId="0" borderId="2" xfId="1" applyNumberFormat="1" applyFont="1" applyBorder="1" applyAlignment="1">
      <alignment horizontal="center" vertical="center" wrapText="1"/>
    </xf>
    <xf numFmtId="39" fontId="7" fillId="0" borderId="1" xfId="8" applyNumberFormat="1" applyFont="1" applyBorder="1" applyAlignment="1">
      <alignment horizontal="center" vertical="center"/>
    </xf>
    <xf numFmtId="0" fontId="7" fillId="0" borderId="1" xfId="8" applyFont="1" applyBorder="1" applyAlignment="1">
      <alignment horizontal="center" vertical="center"/>
    </xf>
    <xf numFmtId="14" fontId="7" fillId="0" borderId="14" xfId="1" applyNumberFormat="1" applyFont="1" applyBorder="1" applyAlignment="1">
      <alignment horizontal="center" vertical="center" wrapText="1"/>
    </xf>
    <xf numFmtId="14" fontId="7" fillId="0" borderId="10" xfId="1" applyNumberFormat="1" applyFont="1" applyBorder="1" applyAlignment="1">
      <alignment horizontal="center" vertical="center" wrapText="1"/>
    </xf>
    <xf numFmtId="9" fontId="7" fillId="0" borderId="1" xfId="8" applyNumberFormat="1" applyFont="1" applyBorder="1" applyAlignment="1">
      <alignment horizontal="center" vertical="center"/>
    </xf>
    <xf numFmtId="2" fontId="7" fillId="0" borderId="1" xfId="8" applyNumberFormat="1" applyFont="1" applyBorder="1" applyAlignment="1">
      <alignment horizontal="center" vertical="center"/>
    </xf>
    <xf numFmtId="0" fontId="9" fillId="0" borderId="7" xfId="1" applyFont="1" applyBorder="1" applyAlignment="1">
      <alignment horizontal="center" vertical="top" wrapText="1"/>
    </xf>
    <xf numFmtId="0" fontId="9" fillId="0" borderId="4" xfId="1" applyFont="1" applyBorder="1" applyAlignment="1">
      <alignment horizontal="center" vertical="top" wrapText="1"/>
    </xf>
    <xf numFmtId="0" fontId="7" fillId="0" borderId="33" xfId="8" applyFont="1" applyBorder="1" applyAlignment="1">
      <alignment horizontal="center" vertical="center" wrapText="1"/>
    </xf>
    <xf numFmtId="0" fontId="7" fillId="0" borderId="33" xfId="8" applyFont="1" applyBorder="1" applyAlignment="1">
      <alignment horizontal="center" vertical="center"/>
    </xf>
    <xf numFmtId="0" fontId="7" fillId="0" borderId="20" xfId="8" applyFont="1" applyBorder="1" applyAlignment="1">
      <alignment horizontal="center" vertical="center" wrapText="1"/>
    </xf>
    <xf numFmtId="0" fontId="7" fillId="0" borderId="1" xfId="8" applyFont="1" applyBorder="1" applyAlignment="1">
      <alignment horizontal="center" vertical="center" wrapText="1"/>
    </xf>
  </cellXfs>
  <cellStyles count="12">
    <cellStyle name="Millares 2" xfId="4"/>
    <cellStyle name="Millares 2 2" xfId="9"/>
    <cellStyle name="Moneda" xfId="6" builtinId="4"/>
    <cellStyle name="Moneda [0]" xfId="7" builtinId="7"/>
    <cellStyle name="Moneda 2" xfId="3"/>
    <cellStyle name="Moneda 2 2" xfId="10"/>
    <cellStyle name="Normal" xfId="0" builtinId="0"/>
    <cellStyle name="Normal 2" xfId="1"/>
    <cellStyle name="Normal 2 2" xfId="11"/>
    <cellStyle name="Normal 5" xfId="8"/>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03376" y="111125"/>
          <a:ext cx="5524499" cy="168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204C96C9-D9F7-402C-93F6-7388BFAF6F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39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844430</xdr:colOff>
      <xdr:row>0</xdr:row>
      <xdr:rowOff>195386</xdr:rowOff>
    </xdr:from>
    <xdr:to>
      <xdr:col>2</xdr:col>
      <xdr:colOff>3190874</xdr:colOff>
      <xdr:row>5</xdr:row>
      <xdr:rowOff>13434</xdr:rowOff>
    </xdr:to>
    <xdr:pic>
      <xdr:nvPicPr>
        <xdr:cNvPr id="3" name="3 Imagen" descr="Membretes_2024_2-01">
          <a:extLst>
            <a:ext uri="{FF2B5EF4-FFF2-40B4-BE49-F238E27FC236}">
              <a16:creationId xmlns:a16="http://schemas.microsoft.com/office/drawing/2014/main" id="{88FC1D28-5BF6-4518-9C0D-1E9B20BB07F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96868" y="195386"/>
          <a:ext cx="5370631" cy="197307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87CE2C73-BCBD-49FA-9435-A884E5A8CF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46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1744980</xdr:colOff>
      <xdr:row>1</xdr:row>
      <xdr:rowOff>103505</xdr:rowOff>
    </xdr:from>
    <xdr:to>
      <xdr:col>2</xdr:col>
      <xdr:colOff>3295650</xdr:colOff>
      <xdr:row>4</xdr:row>
      <xdr:rowOff>323850</xdr:rowOff>
    </xdr:to>
    <xdr:pic>
      <xdr:nvPicPr>
        <xdr:cNvPr id="3" name="3 Imagen" descr="Membretes_2024_2-01">
          <a:extLst>
            <a:ext uri="{FF2B5EF4-FFF2-40B4-BE49-F238E27FC236}">
              <a16:creationId xmlns:a16="http://schemas.microsoft.com/office/drawing/2014/main" id="{817BBB9F-51CB-4700-A99F-E4043EEF8FE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2192655" y="389255"/>
          <a:ext cx="4198620" cy="1601470"/>
        </a:xfrm>
        <a:prstGeom prst="rect">
          <a:avLst/>
        </a:prstGeom>
        <a:noFill/>
        <a:ln>
          <a:noFill/>
        </a:ln>
      </xdr:spPr>
    </xdr:pic>
    <xdr:clientData/>
  </xdr:twoCellAnchor>
  <xdr:twoCellAnchor>
    <xdr:from>
      <xdr:col>15</xdr:col>
      <xdr:colOff>416718</xdr:colOff>
      <xdr:row>1</xdr:row>
      <xdr:rowOff>14883</xdr:rowOff>
    </xdr:from>
    <xdr:to>
      <xdr:col>16</xdr:col>
      <xdr:colOff>669726</xdr:colOff>
      <xdr:row>4</xdr:row>
      <xdr:rowOff>267891</xdr:rowOff>
    </xdr:to>
    <xdr:pic>
      <xdr:nvPicPr>
        <xdr:cNvPr id="4" name="Imagen 3" descr="CAPITAL">
          <a:extLst>
            <a:ext uri="{FF2B5EF4-FFF2-40B4-BE49-F238E27FC236}">
              <a16:creationId xmlns:a16="http://schemas.microsoft.com/office/drawing/2014/main" id="{C90254ED-EEAA-4981-84FC-70BD1BCCF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46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1744980</xdr:colOff>
      <xdr:row>1</xdr:row>
      <xdr:rowOff>103505</xdr:rowOff>
    </xdr:from>
    <xdr:to>
      <xdr:col>2</xdr:col>
      <xdr:colOff>3295650</xdr:colOff>
      <xdr:row>4</xdr:row>
      <xdr:rowOff>323850</xdr:rowOff>
    </xdr:to>
    <xdr:pic>
      <xdr:nvPicPr>
        <xdr:cNvPr id="5" name="3 Imagen" descr="Membretes_2024_2-01">
          <a:extLst>
            <a:ext uri="{FF2B5EF4-FFF2-40B4-BE49-F238E27FC236}">
              <a16:creationId xmlns:a16="http://schemas.microsoft.com/office/drawing/2014/main" id="{BDB153CB-7281-4F70-8A2D-74075901859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2192655" y="389255"/>
          <a:ext cx="4198620" cy="160147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AD40406E-7AD5-4498-8BC9-BA9092F1AB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351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1706880</xdr:colOff>
      <xdr:row>0</xdr:row>
      <xdr:rowOff>240665</xdr:rowOff>
    </xdr:from>
    <xdr:to>
      <xdr:col>2</xdr:col>
      <xdr:colOff>3119437</xdr:colOff>
      <xdr:row>4</xdr:row>
      <xdr:rowOff>388620</xdr:rowOff>
    </xdr:to>
    <xdr:pic>
      <xdr:nvPicPr>
        <xdr:cNvPr id="3" name="3 Imagen" descr="Membretes_2024_2-01">
          <a:extLst>
            <a:ext uri="{FF2B5EF4-FFF2-40B4-BE49-F238E27FC236}">
              <a16:creationId xmlns:a16="http://schemas.microsoft.com/office/drawing/2014/main" id="{CC6AC56C-0780-432B-BCE0-FEFB7E8F2877}"/>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2159318" y="240665"/>
          <a:ext cx="4436744" cy="181483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B4050B20-4B88-4F13-A266-573C50359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39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947805</xdr:colOff>
      <xdr:row>0</xdr:row>
      <xdr:rowOff>204946</xdr:rowOff>
    </xdr:from>
    <xdr:to>
      <xdr:col>2</xdr:col>
      <xdr:colOff>2787944</xdr:colOff>
      <xdr:row>5</xdr:row>
      <xdr:rowOff>109061</xdr:rowOff>
    </xdr:to>
    <xdr:pic>
      <xdr:nvPicPr>
        <xdr:cNvPr id="3" name="3 Imagen" descr="Membretes_2024_2-01">
          <a:extLst>
            <a:ext uri="{FF2B5EF4-FFF2-40B4-BE49-F238E27FC236}">
              <a16:creationId xmlns:a16="http://schemas.microsoft.com/office/drawing/2014/main" id="{930B04B7-E4A9-4D56-A93D-359533ED1814}"/>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400243" y="204946"/>
          <a:ext cx="4864326" cy="2059146"/>
        </a:xfrm>
        <a:prstGeom prst="rect">
          <a:avLst/>
        </a:prstGeom>
        <a:noFill/>
        <a:ln>
          <a:noFill/>
        </a:ln>
      </xdr:spPr>
    </xdr:pic>
    <xdr:clientData/>
  </xdr:twoCellAnchor>
  <xdr:twoCellAnchor>
    <xdr:from>
      <xdr:col>15</xdr:col>
      <xdr:colOff>416718</xdr:colOff>
      <xdr:row>1</xdr:row>
      <xdr:rowOff>14883</xdr:rowOff>
    </xdr:from>
    <xdr:to>
      <xdr:col>16</xdr:col>
      <xdr:colOff>669726</xdr:colOff>
      <xdr:row>4</xdr:row>
      <xdr:rowOff>267891</xdr:rowOff>
    </xdr:to>
    <xdr:pic>
      <xdr:nvPicPr>
        <xdr:cNvPr id="4" name="Imagen 1" descr="CAPITAL">
          <a:extLst>
            <a:ext uri="{FF2B5EF4-FFF2-40B4-BE49-F238E27FC236}">
              <a16:creationId xmlns:a16="http://schemas.microsoft.com/office/drawing/2014/main" id="{95A23A94-896B-429C-8ED7-0D7D4523B0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97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432593</xdr:colOff>
      <xdr:row>1</xdr:row>
      <xdr:rowOff>126009</xdr:rowOff>
    </xdr:from>
    <xdr:to>
      <xdr:col>16</xdr:col>
      <xdr:colOff>428625</xdr:colOff>
      <xdr:row>4</xdr:row>
      <xdr:rowOff>182275</xdr:rowOff>
    </xdr:to>
    <xdr:pic>
      <xdr:nvPicPr>
        <xdr:cNvPr id="2" name="Imagen 1" descr="CAPITAL">
          <a:extLst>
            <a:ext uri="{FF2B5EF4-FFF2-40B4-BE49-F238E27FC236}">
              <a16:creationId xmlns:a16="http://schemas.microsoft.com/office/drawing/2014/main" id="{959E15A5-9D19-4ACC-B664-F391093996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00413" y="407949"/>
          <a:ext cx="1329532" cy="856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1095375</xdr:colOff>
      <xdr:row>1</xdr:row>
      <xdr:rowOff>235110</xdr:rowOff>
    </xdr:from>
    <xdr:to>
      <xdr:col>2</xdr:col>
      <xdr:colOff>2032476</xdr:colOff>
      <xdr:row>4</xdr:row>
      <xdr:rowOff>106204</xdr:rowOff>
    </xdr:to>
    <xdr:pic>
      <xdr:nvPicPr>
        <xdr:cNvPr id="3" name="3 Imagen" descr="Membretes_2024_2-01">
          <a:extLst>
            <a:ext uri="{FF2B5EF4-FFF2-40B4-BE49-F238E27FC236}">
              <a16:creationId xmlns:a16="http://schemas.microsoft.com/office/drawing/2014/main" id="{B8859617-2892-40B8-9EA6-11DC2F23EFA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547813" y="520860"/>
          <a:ext cx="3961288" cy="1252219"/>
        </a:xfrm>
        <a:prstGeom prst="rect">
          <a:avLst/>
        </a:prstGeom>
        <a:noFill/>
        <a:ln>
          <a:noFill/>
        </a:ln>
      </xdr:spPr>
    </xdr:pic>
    <xdr:clientData/>
  </xdr:twoCellAnchor>
  <xdr:twoCellAnchor>
    <xdr:from>
      <xdr:col>15</xdr:col>
      <xdr:colOff>416718</xdr:colOff>
      <xdr:row>1</xdr:row>
      <xdr:rowOff>14883</xdr:rowOff>
    </xdr:from>
    <xdr:to>
      <xdr:col>16</xdr:col>
      <xdr:colOff>669726</xdr:colOff>
      <xdr:row>4</xdr:row>
      <xdr:rowOff>267891</xdr:rowOff>
    </xdr:to>
    <xdr:pic>
      <xdr:nvPicPr>
        <xdr:cNvPr id="4" name="Imagen 3" descr="CAPITAL">
          <a:extLst>
            <a:ext uri="{FF2B5EF4-FFF2-40B4-BE49-F238E27FC236}">
              <a16:creationId xmlns:a16="http://schemas.microsoft.com/office/drawing/2014/main" id="{CD97BC68-C80F-4EBE-96A6-B6D61BCBE9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0165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2B9E9130-B42E-4FB5-A9B6-67C979340E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4163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1250155</xdr:colOff>
      <xdr:row>0</xdr:row>
      <xdr:rowOff>203836</xdr:rowOff>
    </xdr:from>
    <xdr:to>
      <xdr:col>2</xdr:col>
      <xdr:colOff>2639377</xdr:colOff>
      <xdr:row>5</xdr:row>
      <xdr:rowOff>12860</xdr:rowOff>
    </xdr:to>
    <xdr:pic>
      <xdr:nvPicPr>
        <xdr:cNvPr id="3" name="3 Imagen" descr="Membretes_2024_2-01">
          <a:extLst>
            <a:ext uri="{FF2B5EF4-FFF2-40B4-BE49-F238E27FC236}">
              <a16:creationId xmlns:a16="http://schemas.microsoft.com/office/drawing/2014/main" id="{E49E99F0-79FA-49A5-97B2-849F671F96D1}"/>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702593" y="203836"/>
          <a:ext cx="4413409" cy="1964055"/>
        </a:xfrm>
        <a:prstGeom prst="rect">
          <a:avLst/>
        </a:prstGeom>
        <a:noFill/>
        <a:ln>
          <a:noFill/>
        </a:ln>
      </xdr:spPr>
    </xdr:pic>
    <xdr:clientData/>
  </xdr:twoCellAnchor>
  <xdr:twoCellAnchor>
    <xdr:from>
      <xdr:col>15</xdr:col>
      <xdr:colOff>416718</xdr:colOff>
      <xdr:row>1</xdr:row>
      <xdr:rowOff>14883</xdr:rowOff>
    </xdr:from>
    <xdr:to>
      <xdr:col>16</xdr:col>
      <xdr:colOff>669726</xdr:colOff>
      <xdr:row>4</xdr:row>
      <xdr:rowOff>267891</xdr:rowOff>
    </xdr:to>
    <xdr:pic>
      <xdr:nvPicPr>
        <xdr:cNvPr id="4" name="Imagen 1" descr="CAPITAL">
          <a:extLst>
            <a:ext uri="{FF2B5EF4-FFF2-40B4-BE49-F238E27FC236}">
              <a16:creationId xmlns:a16="http://schemas.microsoft.com/office/drawing/2014/main" id="{161C1D13-87C9-476B-A652-D2FE30CCE3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661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399A811E-016B-4721-85A8-5C33DF29AF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39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1357312</xdr:colOff>
      <xdr:row>0</xdr:row>
      <xdr:rowOff>228759</xdr:rowOff>
    </xdr:from>
    <xdr:to>
      <xdr:col>2</xdr:col>
      <xdr:colOff>2797969</xdr:colOff>
      <xdr:row>4</xdr:row>
      <xdr:rowOff>327184</xdr:rowOff>
    </xdr:to>
    <xdr:pic>
      <xdr:nvPicPr>
        <xdr:cNvPr id="3" name="3 Imagen" descr="Membretes_2024_2-01">
          <a:extLst>
            <a:ext uri="{FF2B5EF4-FFF2-40B4-BE49-F238E27FC236}">
              <a16:creationId xmlns:a16="http://schemas.microsoft.com/office/drawing/2014/main" id="{AF3C700F-AB54-4DCD-8B6C-ED0930B0393F}"/>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809750" y="228759"/>
          <a:ext cx="4464844" cy="1765300"/>
        </a:xfrm>
        <a:prstGeom prst="rect">
          <a:avLst/>
        </a:prstGeom>
        <a:noFill/>
        <a:ln>
          <a:noFill/>
        </a:ln>
      </xdr:spPr>
    </xdr:pic>
    <xdr:clientData/>
  </xdr:twoCellAnchor>
  <xdr:twoCellAnchor>
    <xdr:from>
      <xdr:col>15</xdr:col>
      <xdr:colOff>416718</xdr:colOff>
      <xdr:row>1</xdr:row>
      <xdr:rowOff>14883</xdr:rowOff>
    </xdr:from>
    <xdr:to>
      <xdr:col>16</xdr:col>
      <xdr:colOff>669726</xdr:colOff>
      <xdr:row>4</xdr:row>
      <xdr:rowOff>267891</xdr:rowOff>
    </xdr:to>
    <xdr:pic>
      <xdr:nvPicPr>
        <xdr:cNvPr id="4" name="Imagen 1" descr="CAPITAL">
          <a:extLst>
            <a:ext uri="{FF2B5EF4-FFF2-40B4-BE49-F238E27FC236}">
              <a16:creationId xmlns:a16="http://schemas.microsoft.com/office/drawing/2014/main" id="{04139E17-AB2E-4912-B855-1A0977A932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7879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1</xdr:row>
      <xdr:rowOff>14883</xdr:rowOff>
    </xdr:from>
    <xdr:to>
      <xdr:col>16</xdr:col>
      <xdr:colOff>669726</xdr:colOff>
      <xdr:row>4</xdr:row>
      <xdr:rowOff>267891</xdr:rowOff>
    </xdr:to>
    <xdr:pic>
      <xdr:nvPicPr>
        <xdr:cNvPr id="6" name="Imagen 1" descr="CAPITAL">
          <a:extLst>
            <a:ext uri="{FF2B5EF4-FFF2-40B4-BE49-F238E27FC236}">
              <a16:creationId xmlns:a16="http://schemas.microsoft.com/office/drawing/2014/main" id="{29099660-8B13-4418-866E-F2283BA02F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1981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istian/Downloads/INSTRUMENTOS%2031-12-2024/OTS/4.MARIZ%20PLAN%20DE%20ACCION%20EJECUCION%20A%20%20DICIEMBRE%2031-2024%20%20ENERO%201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META consolidado"/>
      <sheetName val="PRESUPUESTO"/>
      <sheetName val="PLAN DE ACCION META 1"/>
      <sheetName val="PLAN DE ACCION META 2"/>
      <sheetName val="PLAN DE ACCION META 2 COMPRAS"/>
      <sheetName val="PLAN DE ACCION META 3"/>
      <sheetName val="PLAN DE ACCION META 4"/>
      <sheetName val="IMPLEMENTAR CATASTRO MULTIPROPO"/>
    </sheetNames>
    <sheetDataSet>
      <sheetData sheetId="0"/>
      <sheetData sheetId="1"/>
      <sheetData sheetId="2">
        <row r="18">
          <cell r="H18">
            <v>207223333</v>
          </cell>
        </row>
        <row r="19">
          <cell r="H19">
            <v>207223333</v>
          </cell>
        </row>
        <row r="20">
          <cell r="H20">
            <v>78597144</v>
          </cell>
        </row>
        <row r="21">
          <cell r="H21">
            <v>62100000</v>
          </cell>
        </row>
      </sheetData>
      <sheetData sheetId="3">
        <row r="18">
          <cell r="H18">
            <v>417838810</v>
          </cell>
        </row>
        <row r="19">
          <cell r="H19">
            <v>359704666</v>
          </cell>
        </row>
        <row r="20">
          <cell r="H20">
            <v>72808333.333333343</v>
          </cell>
        </row>
        <row r="21">
          <cell r="H21">
            <v>72808333</v>
          </cell>
        </row>
        <row r="22">
          <cell r="H22">
            <v>73140000</v>
          </cell>
        </row>
        <row r="23">
          <cell r="H23">
            <v>73140000</v>
          </cell>
        </row>
        <row r="24">
          <cell r="H24">
            <v>110422142.33333334</v>
          </cell>
        </row>
        <row r="25">
          <cell r="H25">
            <v>93058332</v>
          </cell>
        </row>
        <row r="26">
          <cell r="H26">
            <v>31750000</v>
          </cell>
        </row>
        <row r="27">
          <cell r="H27">
            <v>25400000</v>
          </cell>
        </row>
      </sheetData>
      <sheetData sheetId="4"/>
      <sheetData sheetId="5">
        <row r="18">
          <cell r="H18">
            <v>299210477.33333331</v>
          </cell>
        </row>
        <row r="19">
          <cell r="H19">
            <v>231113333</v>
          </cell>
        </row>
      </sheetData>
      <sheetData sheetId="6">
        <row r="18">
          <cell r="H18">
            <v>302549998</v>
          </cell>
        </row>
        <row r="19">
          <cell r="H19">
            <v>281594999</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A77"/>
  <sheetViews>
    <sheetView tabSelected="1" zoomScale="80" zoomScaleNormal="80" workbookViewId="0">
      <selection activeCell="B9" sqref="B9:C9"/>
    </sheetView>
  </sheetViews>
  <sheetFormatPr baseColWidth="10" defaultColWidth="12.5703125" defaultRowHeight="14.25" x14ac:dyDescent="0.2"/>
  <cols>
    <col min="1" max="1" width="6.7109375" style="8" customWidth="1"/>
    <col min="2" max="2" width="45.42578125" style="8" customWidth="1"/>
    <col min="3" max="3" width="86.85546875" style="8" customWidth="1"/>
    <col min="4" max="4" width="16.85546875" style="8" customWidth="1"/>
    <col min="5" max="5" width="13.85546875" style="8" customWidth="1"/>
    <col min="6" max="6" width="16.7109375" style="8" customWidth="1"/>
    <col min="7" max="7" width="18" style="8" customWidth="1"/>
    <col min="8" max="8" width="22.85546875" style="8" customWidth="1"/>
    <col min="9" max="9" width="23.5703125" style="8" customWidth="1"/>
    <col min="10" max="10" width="20.85546875" style="8" customWidth="1"/>
    <col min="11" max="11" width="13.5703125" style="8" customWidth="1"/>
    <col min="12" max="12" width="15.85546875" style="8" customWidth="1"/>
    <col min="13" max="13" width="17.42578125" style="9" customWidth="1"/>
    <col min="14" max="14" width="17" style="9" customWidth="1"/>
    <col min="15" max="17" width="16.85546875" style="8" customWidth="1"/>
    <col min="18" max="18" width="16.42578125" style="8" customWidth="1"/>
    <col min="19" max="19" width="12.5703125" style="8"/>
    <col min="20" max="20" width="14.42578125" style="8" customWidth="1"/>
    <col min="21" max="21" width="18.5703125" style="8" customWidth="1"/>
    <col min="22" max="22" width="33.85546875" style="8" customWidth="1"/>
    <col min="23" max="23" width="12.5703125" style="8" hidden="1" customWidth="1"/>
    <col min="24" max="24" width="24.28515625" style="8" customWidth="1"/>
    <col min="25" max="25" width="22.5703125" style="8" customWidth="1"/>
    <col min="26" max="27" width="12.5703125" style="8"/>
    <col min="28" max="28" width="16.85546875" style="8" customWidth="1"/>
    <col min="29" max="29" width="12.5703125" style="8"/>
    <col min="30" max="30" width="30.140625" style="8" customWidth="1"/>
    <col min="31" max="31" width="15.42578125" style="8" customWidth="1"/>
    <col min="32" max="32" width="15.85546875" style="8" customWidth="1"/>
    <col min="33" max="33" width="24.42578125" style="8" customWidth="1"/>
    <col min="34" max="34" width="17.140625" style="8" customWidth="1"/>
    <col min="35" max="16384" width="12.5703125" style="8"/>
  </cols>
  <sheetData>
    <row r="1" spans="2:28" ht="22.5" customHeight="1" x14ac:dyDescent="0.2"/>
    <row r="2" spans="2:28" ht="37.5" customHeight="1" x14ac:dyDescent="0.25">
      <c r="B2" s="203"/>
      <c r="C2" s="203"/>
      <c r="D2" s="197" t="s">
        <v>213</v>
      </c>
      <c r="E2" s="198"/>
      <c r="F2" s="198"/>
      <c r="G2" s="198"/>
      <c r="H2" s="198"/>
      <c r="I2" s="198"/>
      <c r="J2" s="198"/>
      <c r="K2" s="199"/>
      <c r="L2" s="194" t="s">
        <v>214</v>
      </c>
      <c r="M2" s="195"/>
      <c r="N2" s="195"/>
      <c r="O2" s="196"/>
      <c r="P2" s="188"/>
      <c r="Q2" s="189"/>
      <c r="R2" s="10"/>
    </row>
    <row r="3" spans="2:28" ht="37.5" customHeight="1" x14ac:dyDescent="0.25">
      <c r="B3" s="203"/>
      <c r="C3" s="203"/>
      <c r="D3" s="200"/>
      <c r="E3" s="201"/>
      <c r="F3" s="201"/>
      <c r="G3" s="201"/>
      <c r="H3" s="201"/>
      <c r="I3" s="201"/>
      <c r="J3" s="201"/>
      <c r="K3" s="202"/>
      <c r="L3" s="194" t="s">
        <v>215</v>
      </c>
      <c r="M3" s="195"/>
      <c r="N3" s="195"/>
      <c r="O3" s="196"/>
      <c r="P3" s="190"/>
      <c r="Q3" s="191"/>
      <c r="R3" s="10"/>
    </row>
    <row r="4" spans="2:28" ht="33.75" customHeight="1" x14ac:dyDescent="0.25">
      <c r="B4" s="203"/>
      <c r="C4" s="203"/>
      <c r="D4" s="197" t="s">
        <v>216</v>
      </c>
      <c r="E4" s="198"/>
      <c r="F4" s="198"/>
      <c r="G4" s="198"/>
      <c r="H4" s="198"/>
      <c r="I4" s="198"/>
      <c r="J4" s="198"/>
      <c r="K4" s="199"/>
      <c r="L4" s="194" t="s">
        <v>217</v>
      </c>
      <c r="M4" s="195"/>
      <c r="N4" s="195"/>
      <c r="O4" s="196"/>
      <c r="P4" s="190"/>
      <c r="Q4" s="191"/>
      <c r="R4" s="10"/>
    </row>
    <row r="5" spans="2:28" ht="38.25" customHeight="1" x14ac:dyDescent="0.25">
      <c r="B5" s="203"/>
      <c r="C5" s="203"/>
      <c r="D5" s="200"/>
      <c r="E5" s="201"/>
      <c r="F5" s="201"/>
      <c r="G5" s="201"/>
      <c r="H5" s="201"/>
      <c r="I5" s="201"/>
      <c r="J5" s="201"/>
      <c r="K5" s="202"/>
      <c r="L5" s="194" t="s">
        <v>218</v>
      </c>
      <c r="M5" s="195"/>
      <c r="N5" s="195"/>
      <c r="O5" s="196"/>
      <c r="P5" s="192"/>
      <c r="Q5" s="193"/>
      <c r="R5" s="10"/>
    </row>
    <row r="6" spans="2:28" ht="23.25" customHeight="1" x14ac:dyDescent="0.25">
      <c r="C6" s="230"/>
      <c r="D6" s="230"/>
      <c r="E6" s="230"/>
      <c r="F6" s="230"/>
      <c r="G6" s="230"/>
      <c r="H6" s="230"/>
      <c r="I6" s="230"/>
      <c r="J6" s="230"/>
      <c r="K6" s="230"/>
      <c r="L6" s="230"/>
      <c r="M6" s="230"/>
      <c r="N6" s="230"/>
      <c r="O6" s="230"/>
      <c r="P6" s="230"/>
      <c r="Q6" s="230"/>
      <c r="R6" s="10"/>
    </row>
    <row r="7" spans="2:28" ht="31.5" customHeight="1" x14ac:dyDescent="0.25">
      <c r="B7" s="11" t="s">
        <v>31</v>
      </c>
      <c r="C7" s="12" t="s">
        <v>41</v>
      </c>
      <c r="D7" s="251" t="s">
        <v>219</v>
      </c>
      <c r="E7" s="252"/>
      <c r="F7" s="252"/>
      <c r="G7" s="252"/>
      <c r="H7" s="252"/>
      <c r="I7" s="252"/>
      <c r="J7" s="252"/>
      <c r="K7" s="252"/>
      <c r="L7" s="252"/>
      <c r="M7" s="252"/>
      <c r="N7" s="252"/>
      <c r="O7" s="252"/>
      <c r="P7" s="252"/>
      <c r="Q7" s="253"/>
      <c r="R7" s="10"/>
    </row>
    <row r="8" spans="2:28" ht="36" customHeight="1" x14ac:dyDescent="0.25">
      <c r="B8" s="11" t="s">
        <v>25</v>
      </c>
      <c r="C8" s="13">
        <v>45293</v>
      </c>
      <c r="D8" s="231" t="s">
        <v>220</v>
      </c>
      <c r="E8" s="231"/>
      <c r="F8" s="231"/>
      <c r="G8" s="231"/>
      <c r="H8" s="231"/>
      <c r="I8" s="231"/>
      <c r="J8" s="231"/>
      <c r="K8" s="231"/>
      <c r="L8" s="231"/>
      <c r="M8" s="231"/>
      <c r="N8" s="231"/>
      <c r="O8" s="231"/>
      <c r="P8" s="231"/>
      <c r="Q8" s="231"/>
    </row>
    <row r="9" spans="2:28" ht="36" customHeight="1" x14ac:dyDescent="0.2">
      <c r="B9" s="247" t="s">
        <v>221</v>
      </c>
      <c r="C9" s="248"/>
      <c r="D9" s="221"/>
      <c r="E9" s="221"/>
      <c r="F9" s="221"/>
      <c r="G9" s="221"/>
      <c r="H9" s="221"/>
      <c r="I9" s="222"/>
      <c r="J9" s="232" t="s">
        <v>24</v>
      </c>
      <c r="K9" s="233"/>
      <c r="L9" s="234"/>
      <c r="M9" s="241" t="s">
        <v>23</v>
      </c>
      <c r="N9" s="242"/>
      <c r="O9" s="242"/>
      <c r="P9" s="242"/>
      <c r="Q9" s="243"/>
      <c r="R9" s="14"/>
      <c r="T9" s="220"/>
      <c r="U9" s="220"/>
      <c r="V9" s="220"/>
      <c r="W9" s="220"/>
      <c r="X9" s="220"/>
    </row>
    <row r="10" spans="2:28" ht="36" customHeight="1" x14ac:dyDescent="0.2">
      <c r="B10" s="247" t="s">
        <v>222</v>
      </c>
      <c r="C10" s="248"/>
      <c r="D10" s="221"/>
      <c r="E10" s="221"/>
      <c r="F10" s="221"/>
      <c r="G10" s="221"/>
      <c r="H10" s="221"/>
      <c r="I10" s="222"/>
      <c r="J10" s="235"/>
      <c r="K10" s="236"/>
      <c r="L10" s="237"/>
      <c r="M10" s="15" t="s">
        <v>22</v>
      </c>
      <c r="N10" s="223" t="s">
        <v>21</v>
      </c>
      <c r="O10" s="223"/>
      <c r="P10" s="223"/>
      <c r="Q10" s="15" t="s">
        <v>20</v>
      </c>
      <c r="R10" s="14"/>
      <c r="T10" s="17"/>
      <c r="U10" s="17"/>
      <c r="V10" s="17"/>
      <c r="W10" s="17"/>
      <c r="X10" s="17"/>
    </row>
    <row r="11" spans="2:28" ht="45.6" customHeight="1" x14ac:dyDescent="0.2">
      <c r="B11" s="249" t="s">
        <v>223</v>
      </c>
      <c r="C11" s="250"/>
      <c r="D11" s="224"/>
      <c r="E11" s="224"/>
      <c r="F11" s="224"/>
      <c r="G11" s="224"/>
      <c r="H11" s="224"/>
      <c r="I11" s="225"/>
      <c r="J11" s="235"/>
      <c r="K11" s="236"/>
      <c r="L11" s="237"/>
      <c r="M11" s="18"/>
      <c r="N11" s="226"/>
      <c r="O11" s="227"/>
      <c r="P11" s="228"/>
      <c r="Q11" s="19"/>
      <c r="R11" s="14"/>
      <c r="T11" s="20"/>
      <c r="U11" s="229"/>
      <c r="V11" s="229"/>
      <c r="W11" s="229"/>
      <c r="X11" s="20"/>
      <c r="Z11" s="22"/>
      <c r="AA11" s="22"/>
    </row>
    <row r="12" spans="2:28" ht="74.25" customHeight="1" x14ac:dyDescent="0.2">
      <c r="B12" s="258" t="s">
        <v>224</v>
      </c>
      <c r="C12" s="259"/>
      <c r="D12" s="224" t="s">
        <v>52</v>
      </c>
      <c r="E12" s="224"/>
      <c r="F12" s="224"/>
      <c r="G12" s="224"/>
      <c r="H12" s="224"/>
      <c r="I12" s="225"/>
      <c r="J12" s="235"/>
      <c r="K12" s="236"/>
      <c r="L12" s="237"/>
      <c r="M12" s="23"/>
      <c r="N12" s="244" t="s">
        <v>51</v>
      </c>
      <c r="O12" s="245"/>
      <c r="P12" s="246"/>
      <c r="Q12" s="24"/>
      <c r="R12" s="14"/>
      <c r="T12" s="25"/>
      <c r="U12" s="254"/>
      <c r="V12" s="254"/>
      <c r="W12" s="254"/>
      <c r="X12" s="26"/>
      <c r="Z12" s="27"/>
      <c r="AA12" s="28"/>
      <c r="AB12" s="29"/>
    </row>
    <row r="13" spans="2:28" ht="74.25" customHeight="1" x14ac:dyDescent="0.2">
      <c r="B13" s="206" t="s">
        <v>40</v>
      </c>
      <c r="C13" s="207"/>
      <c r="D13" s="221"/>
      <c r="E13" s="221"/>
      <c r="F13" s="221"/>
      <c r="G13" s="221"/>
      <c r="H13" s="221"/>
      <c r="I13" s="222"/>
      <c r="J13" s="235"/>
      <c r="K13" s="236"/>
      <c r="L13" s="237"/>
      <c r="M13" s="30"/>
      <c r="N13" s="255"/>
      <c r="O13" s="256"/>
      <c r="P13" s="257"/>
      <c r="Q13" s="31"/>
      <c r="R13" s="14"/>
      <c r="T13" s="25"/>
      <c r="U13" s="254"/>
      <c r="V13" s="254"/>
      <c r="W13" s="254"/>
      <c r="X13" s="26"/>
      <c r="Z13" s="27"/>
      <c r="AA13" s="28"/>
      <c r="AB13" s="29"/>
    </row>
    <row r="14" spans="2:28" ht="28.5" customHeight="1" x14ac:dyDescent="0.2">
      <c r="B14" s="32" t="s">
        <v>39</v>
      </c>
      <c r="C14" s="33"/>
      <c r="D14" s="208"/>
      <c r="E14" s="208"/>
      <c r="F14" s="208"/>
      <c r="G14" s="208"/>
      <c r="H14" s="208"/>
      <c r="I14" s="209"/>
      <c r="J14" s="238"/>
      <c r="K14" s="239"/>
      <c r="L14" s="240"/>
      <c r="M14" s="34"/>
      <c r="N14" s="255"/>
      <c r="O14" s="256"/>
      <c r="P14" s="257"/>
      <c r="Q14" s="35"/>
      <c r="R14" s="14"/>
      <c r="T14" s="36"/>
      <c r="U14" s="254"/>
      <c r="V14" s="254"/>
      <c r="W14" s="37"/>
      <c r="X14" s="26"/>
      <c r="Y14" s="38"/>
      <c r="Z14" s="27"/>
      <c r="AA14" s="28"/>
      <c r="AB14" s="29"/>
    </row>
    <row r="15" spans="2:28" ht="28.5" customHeight="1" x14ac:dyDescent="0.25">
      <c r="B15" s="212" t="s">
        <v>29</v>
      </c>
      <c r="C15" s="264" t="s">
        <v>27</v>
      </c>
      <c r="D15" s="210" t="s">
        <v>225</v>
      </c>
      <c r="E15" s="210" t="s">
        <v>19</v>
      </c>
      <c r="F15" s="210" t="s">
        <v>38</v>
      </c>
      <c r="G15" s="265" t="s">
        <v>226</v>
      </c>
      <c r="H15" s="210" t="s">
        <v>30</v>
      </c>
      <c r="I15" s="266" t="s">
        <v>28</v>
      </c>
      <c r="J15" s="267"/>
      <c r="K15" s="267"/>
      <c r="L15" s="268"/>
      <c r="M15" s="210" t="s">
        <v>18</v>
      </c>
      <c r="N15" s="210"/>
      <c r="O15" s="211" t="s">
        <v>17</v>
      </c>
      <c r="P15" s="211"/>
      <c r="Q15" s="211"/>
      <c r="T15" s="39"/>
      <c r="U15" s="260"/>
      <c r="V15" s="260"/>
      <c r="X15" s="26"/>
      <c r="Z15" s="27"/>
      <c r="AA15" s="28"/>
      <c r="AB15" s="29"/>
    </row>
    <row r="16" spans="2:28" ht="28.9" customHeight="1" x14ac:dyDescent="0.2">
      <c r="B16" s="213"/>
      <c r="C16" s="264"/>
      <c r="D16" s="210"/>
      <c r="E16" s="210"/>
      <c r="F16" s="210"/>
      <c r="G16" s="210"/>
      <c r="H16" s="210"/>
      <c r="I16" s="269"/>
      <c r="J16" s="270"/>
      <c r="K16" s="270"/>
      <c r="L16" s="271"/>
      <c r="M16" s="210"/>
      <c r="N16" s="210"/>
      <c r="O16" s="210" t="s">
        <v>16</v>
      </c>
      <c r="P16" s="210" t="s">
        <v>15</v>
      </c>
      <c r="Q16" s="264" t="s">
        <v>14</v>
      </c>
      <c r="T16" s="38"/>
      <c r="U16" s="260"/>
      <c r="V16" s="260"/>
      <c r="X16" s="28"/>
      <c r="Z16" s="27"/>
      <c r="AA16" s="28"/>
      <c r="AB16" s="29"/>
    </row>
    <row r="17" spans="2:28" ht="14.45" customHeight="1" x14ac:dyDescent="0.2">
      <c r="B17" s="214"/>
      <c r="C17" s="264"/>
      <c r="D17" s="210"/>
      <c r="E17" s="210"/>
      <c r="F17" s="210"/>
      <c r="G17" s="210"/>
      <c r="H17" s="210"/>
      <c r="I17" s="40" t="s">
        <v>13</v>
      </c>
      <c r="J17" s="40" t="s">
        <v>12</v>
      </c>
      <c r="K17" s="40" t="s">
        <v>11</v>
      </c>
      <c r="L17" s="41" t="s">
        <v>10</v>
      </c>
      <c r="M17" s="42" t="s">
        <v>9</v>
      </c>
      <c r="N17" s="43" t="s">
        <v>8</v>
      </c>
      <c r="O17" s="210"/>
      <c r="P17" s="210"/>
      <c r="Q17" s="264"/>
      <c r="T17" s="38"/>
      <c r="U17" s="260"/>
      <c r="V17" s="260"/>
      <c r="X17" s="28"/>
      <c r="Z17" s="27"/>
      <c r="AA17" s="28"/>
      <c r="AB17" s="29"/>
    </row>
    <row r="18" spans="2:28" ht="22.15" customHeight="1" x14ac:dyDescent="0.2">
      <c r="B18" s="217" t="s">
        <v>227</v>
      </c>
      <c r="C18" s="261" t="s">
        <v>49</v>
      </c>
      <c r="D18" s="42" t="s">
        <v>3</v>
      </c>
      <c r="E18" s="262" t="s">
        <v>26</v>
      </c>
      <c r="F18" s="44">
        <v>1</v>
      </c>
      <c r="G18" s="42" t="s">
        <v>32</v>
      </c>
      <c r="H18" s="45">
        <v>383809999</v>
      </c>
      <c r="I18" s="46">
        <f>H18</f>
        <v>383809999</v>
      </c>
      <c r="J18" s="47"/>
      <c r="K18" s="48"/>
      <c r="L18" s="47"/>
      <c r="M18" s="215">
        <v>45293</v>
      </c>
      <c r="N18" s="215">
        <v>45656</v>
      </c>
      <c r="O18" s="204">
        <f>+F19/F18</f>
        <v>1</v>
      </c>
      <c r="P18" s="204">
        <f>+H19/H18</f>
        <v>0.92261796181083855</v>
      </c>
      <c r="Q18" s="205">
        <f>+(O18*O18)/P18</f>
        <v>1.0838722433251595</v>
      </c>
      <c r="T18" s="38"/>
      <c r="U18" s="260"/>
      <c r="V18" s="260"/>
      <c r="X18" s="49"/>
      <c r="Z18" s="27"/>
      <c r="AA18" s="28"/>
      <c r="AB18" s="29"/>
    </row>
    <row r="19" spans="2:28" ht="22.15" customHeight="1" x14ac:dyDescent="0.2">
      <c r="B19" s="218"/>
      <c r="C19" s="261"/>
      <c r="D19" s="42" t="s">
        <v>2</v>
      </c>
      <c r="E19" s="263"/>
      <c r="F19" s="44">
        <v>1</v>
      </c>
      <c r="G19" s="42" t="s">
        <v>33</v>
      </c>
      <c r="H19" s="50">
        <v>354109999</v>
      </c>
      <c r="I19" s="46">
        <f>H19</f>
        <v>354109999</v>
      </c>
      <c r="J19" s="47"/>
      <c r="K19" s="48"/>
      <c r="L19" s="47"/>
      <c r="M19" s="216"/>
      <c r="N19" s="216"/>
      <c r="O19" s="204"/>
      <c r="P19" s="204"/>
      <c r="Q19" s="205"/>
      <c r="T19" s="38"/>
      <c r="U19" s="51"/>
      <c r="V19" s="51"/>
      <c r="X19" s="49"/>
      <c r="Z19" s="27"/>
      <c r="AA19" s="28"/>
      <c r="AB19" s="29"/>
    </row>
    <row r="20" spans="2:28" ht="22.15" customHeight="1" x14ac:dyDescent="0.2">
      <c r="B20" s="218"/>
      <c r="C20" s="261" t="s">
        <v>42</v>
      </c>
      <c r="D20" s="42" t="s">
        <v>3</v>
      </c>
      <c r="E20" s="262" t="s">
        <v>26</v>
      </c>
      <c r="F20" s="44">
        <v>1</v>
      </c>
      <c r="G20" s="42" t="s">
        <v>3</v>
      </c>
      <c r="H20" s="45">
        <v>565294922</v>
      </c>
      <c r="I20" s="46">
        <f t="shared" ref="I20:I32" si="0">H20</f>
        <v>565294922</v>
      </c>
      <c r="J20" s="47"/>
      <c r="K20" s="48"/>
      <c r="L20" s="47"/>
      <c r="M20" s="215">
        <v>45293</v>
      </c>
      <c r="N20" s="215">
        <v>45656</v>
      </c>
      <c r="O20" s="204">
        <f t="shared" ref="O20" si="1">+F21/F20</f>
        <v>1</v>
      </c>
      <c r="P20" s="204">
        <f t="shared" ref="P20" si="2">+H21/H20</f>
        <v>0.92710199685819927</v>
      </c>
      <c r="Q20" s="205">
        <f t="shared" ref="Q20" si="3">+(O20*O20)/P20</f>
        <v>1.0786299710159619</v>
      </c>
      <c r="X20" s="52"/>
      <c r="Z20" s="27"/>
      <c r="AA20" s="28"/>
      <c r="AB20" s="29"/>
    </row>
    <row r="21" spans="2:28" ht="22.15" customHeight="1" x14ac:dyDescent="0.2">
      <c r="B21" s="218"/>
      <c r="C21" s="261"/>
      <c r="D21" s="42" t="s">
        <v>2</v>
      </c>
      <c r="E21" s="263"/>
      <c r="F21" s="44">
        <v>1</v>
      </c>
      <c r="G21" s="42" t="s">
        <v>33</v>
      </c>
      <c r="H21" s="50">
        <v>524086051</v>
      </c>
      <c r="I21" s="46">
        <f t="shared" si="0"/>
        <v>524086051</v>
      </c>
      <c r="J21" s="47"/>
      <c r="K21" s="48"/>
      <c r="L21" s="47"/>
      <c r="M21" s="216"/>
      <c r="N21" s="216"/>
      <c r="O21" s="204"/>
      <c r="P21" s="204"/>
      <c r="Q21" s="205"/>
      <c r="X21" s="52"/>
      <c r="Z21" s="27"/>
      <c r="AA21" s="28"/>
      <c r="AB21" s="29"/>
    </row>
    <row r="22" spans="2:28" ht="22.15" customHeight="1" x14ac:dyDescent="0.2">
      <c r="B22" s="218"/>
      <c r="C22" s="261" t="s">
        <v>47</v>
      </c>
      <c r="D22" s="42" t="s">
        <v>3</v>
      </c>
      <c r="E22" s="262" t="s">
        <v>26</v>
      </c>
      <c r="F22" s="44">
        <v>3</v>
      </c>
      <c r="G22" s="42" t="s">
        <v>3</v>
      </c>
      <c r="H22" s="45">
        <v>138346666</v>
      </c>
      <c r="I22" s="46">
        <f t="shared" si="0"/>
        <v>138346666</v>
      </c>
      <c r="J22" s="47"/>
      <c r="K22" s="48"/>
      <c r="L22" s="47"/>
      <c r="M22" s="215">
        <v>45293</v>
      </c>
      <c r="N22" s="215">
        <v>45656</v>
      </c>
      <c r="O22" s="204">
        <f t="shared" ref="O22" si="4">+F23/F22</f>
        <v>1</v>
      </c>
      <c r="P22" s="204">
        <f t="shared" ref="P22" si="5">+H23/H22</f>
        <v>0.88714340972987382</v>
      </c>
      <c r="Q22" s="205">
        <f t="shared" ref="Q22" si="6">+(O22*O22)/P22</f>
        <v>1.1272134685692923</v>
      </c>
    </row>
    <row r="23" spans="2:28" ht="22.15" customHeight="1" x14ac:dyDescent="0.2">
      <c r="B23" s="218"/>
      <c r="C23" s="261"/>
      <c r="D23" s="42" t="s">
        <v>2</v>
      </c>
      <c r="E23" s="263"/>
      <c r="F23" s="53">
        <v>3</v>
      </c>
      <c r="G23" s="42" t="s">
        <v>33</v>
      </c>
      <c r="H23" s="50">
        <v>122733333</v>
      </c>
      <c r="I23" s="46">
        <f t="shared" si="0"/>
        <v>122733333</v>
      </c>
      <c r="J23" s="47"/>
      <c r="K23" s="48"/>
      <c r="L23" s="47"/>
      <c r="M23" s="216"/>
      <c r="N23" s="216"/>
      <c r="O23" s="204"/>
      <c r="P23" s="204"/>
      <c r="Q23" s="205"/>
    </row>
    <row r="24" spans="2:28" ht="22.15" customHeight="1" x14ac:dyDescent="0.2">
      <c r="B24" s="218"/>
      <c r="C24" s="261" t="s">
        <v>43</v>
      </c>
      <c r="D24" s="42" t="s">
        <v>3</v>
      </c>
      <c r="E24" s="262" t="s">
        <v>48</v>
      </c>
      <c r="F24" s="53">
        <v>61</v>
      </c>
      <c r="G24" s="42" t="s">
        <v>3</v>
      </c>
      <c r="H24" s="45">
        <v>219965333</v>
      </c>
      <c r="I24" s="46">
        <f t="shared" si="0"/>
        <v>219965333</v>
      </c>
      <c r="J24" s="47"/>
      <c r="K24" s="48"/>
      <c r="L24" s="54"/>
      <c r="M24" s="215">
        <v>45293</v>
      </c>
      <c r="N24" s="215">
        <v>45656</v>
      </c>
      <c r="O24" s="204">
        <f t="shared" ref="O24" si="7">+F25/F24</f>
        <v>1</v>
      </c>
      <c r="P24" s="204">
        <f t="shared" ref="P24" si="8">+H25/H24</f>
        <v>0.95453677693839145</v>
      </c>
      <c r="Q24" s="205">
        <f t="shared" ref="Q24" si="9">+(O24*O24)/P24</f>
        <v>1.0476285714285714</v>
      </c>
    </row>
    <row r="25" spans="2:28" ht="22.15" customHeight="1" x14ac:dyDescent="0.2">
      <c r="B25" s="218"/>
      <c r="C25" s="261"/>
      <c r="D25" s="42" t="s">
        <v>2</v>
      </c>
      <c r="E25" s="263"/>
      <c r="F25" s="53">
        <v>61</v>
      </c>
      <c r="G25" s="42" t="s">
        <v>33</v>
      </c>
      <c r="H25" s="50">
        <v>209965000</v>
      </c>
      <c r="I25" s="46">
        <f t="shared" si="0"/>
        <v>209965000</v>
      </c>
      <c r="J25" s="47"/>
      <c r="K25" s="48"/>
      <c r="L25" s="47"/>
      <c r="M25" s="216"/>
      <c r="N25" s="216"/>
      <c r="O25" s="204"/>
      <c r="P25" s="204"/>
      <c r="Q25" s="205"/>
    </row>
    <row r="26" spans="2:28" ht="22.15" customHeight="1" x14ac:dyDescent="0.2">
      <c r="B26" s="218"/>
      <c r="C26" s="261" t="s">
        <v>163</v>
      </c>
      <c r="D26" s="42" t="s">
        <v>3</v>
      </c>
      <c r="E26" s="262" t="s">
        <v>26</v>
      </c>
      <c r="F26" s="53">
        <v>1</v>
      </c>
      <c r="G26" s="42" t="s">
        <v>3</v>
      </c>
      <c r="H26" s="45">
        <v>76505745</v>
      </c>
      <c r="I26" s="46">
        <f t="shared" si="0"/>
        <v>76505745</v>
      </c>
      <c r="J26" s="55"/>
      <c r="K26" s="48"/>
      <c r="L26" s="47"/>
      <c r="M26" s="215">
        <v>45293</v>
      </c>
      <c r="N26" s="215">
        <v>45656</v>
      </c>
      <c r="O26" s="204">
        <f t="shared" ref="O26" si="10">+F27/F26</f>
        <v>1</v>
      </c>
      <c r="P26" s="204">
        <f t="shared" ref="P26" si="11">+H27/H26</f>
        <v>0.85621994792678646</v>
      </c>
      <c r="Q26" s="205">
        <v>0</v>
      </c>
    </row>
    <row r="27" spans="2:28" ht="22.15" customHeight="1" x14ac:dyDescent="0.2">
      <c r="B27" s="218"/>
      <c r="C27" s="261"/>
      <c r="D27" s="42" t="s">
        <v>2</v>
      </c>
      <c r="E27" s="263"/>
      <c r="F27" s="53">
        <v>1</v>
      </c>
      <c r="G27" s="42" t="s">
        <v>33</v>
      </c>
      <c r="H27" s="50">
        <v>65505745</v>
      </c>
      <c r="I27" s="46">
        <f t="shared" si="0"/>
        <v>65505745</v>
      </c>
      <c r="J27" s="47"/>
      <c r="K27" s="48"/>
      <c r="L27" s="47"/>
      <c r="M27" s="216"/>
      <c r="N27" s="216"/>
      <c r="O27" s="204"/>
      <c r="P27" s="204"/>
      <c r="Q27" s="205"/>
    </row>
    <row r="28" spans="2:28" ht="22.15" customHeight="1" x14ac:dyDescent="0.2">
      <c r="B28" s="218"/>
      <c r="C28" s="285" t="s">
        <v>50</v>
      </c>
      <c r="D28" s="42" t="s">
        <v>3</v>
      </c>
      <c r="E28" s="262" t="s">
        <v>26</v>
      </c>
      <c r="F28" s="53">
        <v>1</v>
      </c>
      <c r="G28" s="42" t="s">
        <v>3</v>
      </c>
      <c r="H28" s="45">
        <v>124744000</v>
      </c>
      <c r="I28" s="46">
        <f t="shared" si="0"/>
        <v>124744000</v>
      </c>
      <c r="J28" s="47"/>
      <c r="K28" s="48"/>
      <c r="L28" s="47"/>
      <c r="M28" s="215">
        <v>45293</v>
      </c>
      <c r="N28" s="215">
        <v>45656</v>
      </c>
      <c r="O28" s="204">
        <f t="shared" ref="O28" si="12">+F29/F28</f>
        <v>1</v>
      </c>
      <c r="P28" s="204">
        <f t="shared" ref="P28" si="13">+H29/H28</f>
        <v>0.91983582376707496</v>
      </c>
      <c r="Q28" s="205">
        <f t="shared" ref="Q28" si="14">+(O28*O28)/P28</f>
        <v>1.0871505263891794</v>
      </c>
    </row>
    <row r="29" spans="2:28" ht="22.15" customHeight="1" x14ac:dyDescent="0.2">
      <c r="B29" s="218"/>
      <c r="C29" s="285"/>
      <c r="D29" s="42" t="s">
        <v>2</v>
      </c>
      <c r="E29" s="263"/>
      <c r="F29" s="53">
        <v>1</v>
      </c>
      <c r="G29" s="42" t="s">
        <v>33</v>
      </c>
      <c r="H29" s="50">
        <v>114744000</v>
      </c>
      <c r="I29" s="46">
        <f t="shared" si="0"/>
        <v>114744000</v>
      </c>
      <c r="J29" s="56"/>
      <c r="K29" s="48"/>
      <c r="L29" s="47"/>
      <c r="M29" s="216"/>
      <c r="N29" s="216"/>
      <c r="O29" s="204"/>
      <c r="P29" s="204"/>
      <c r="Q29" s="205"/>
    </row>
    <row r="30" spans="2:28" ht="22.15" customHeight="1" x14ac:dyDescent="0.2">
      <c r="B30" s="218"/>
      <c r="C30" s="261" t="s">
        <v>44</v>
      </c>
      <c r="D30" s="42" t="s">
        <v>3</v>
      </c>
      <c r="E30" s="262" t="s">
        <v>46</v>
      </c>
      <c r="F30" s="53">
        <v>4</v>
      </c>
      <c r="G30" s="42" t="s">
        <v>3</v>
      </c>
      <c r="H30" s="45">
        <v>76599000</v>
      </c>
      <c r="I30" s="46">
        <f t="shared" si="0"/>
        <v>76599000</v>
      </c>
      <c r="J30" s="57"/>
      <c r="K30" s="48"/>
      <c r="L30" s="47"/>
      <c r="M30" s="215">
        <v>45293</v>
      </c>
      <c r="N30" s="215">
        <v>45656</v>
      </c>
      <c r="O30" s="204">
        <f t="shared" ref="O30" si="15">+F31/F30</f>
        <v>1</v>
      </c>
      <c r="P30" s="204">
        <f t="shared" ref="P30" si="16">+H31/H30</f>
        <v>0.86815754774866516</v>
      </c>
      <c r="Q30" s="205">
        <f t="shared" ref="Q30" si="17">+(O30*O30)/P30</f>
        <v>1.1518646616541353</v>
      </c>
    </row>
    <row r="31" spans="2:28" ht="22.15" customHeight="1" x14ac:dyDescent="0.2">
      <c r="B31" s="219"/>
      <c r="C31" s="261"/>
      <c r="D31" s="42" t="s">
        <v>2</v>
      </c>
      <c r="E31" s="263"/>
      <c r="F31" s="53">
        <v>4</v>
      </c>
      <c r="G31" s="42" t="s">
        <v>33</v>
      </c>
      <c r="H31" s="50">
        <v>66500000</v>
      </c>
      <c r="I31" s="46">
        <f t="shared" si="0"/>
        <v>66500000</v>
      </c>
      <c r="J31" s="56"/>
      <c r="K31" s="48"/>
      <c r="L31" s="47"/>
      <c r="M31" s="216"/>
      <c r="N31" s="216"/>
      <c r="O31" s="204"/>
      <c r="P31" s="204"/>
      <c r="Q31" s="205"/>
    </row>
    <row r="32" spans="2:28" ht="22.15" customHeight="1" x14ac:dyDescent="0.2">
      <c r="B32" s="284"/>
      <c r="C32" s="264" t="s">
        <v>7</v>
      </c>
      <c r="D32" s="42" t="s">
        <v>3</v>
      </c>
      <c r="E32" s="261"/>
      <c r="F32" s="53"/>
      <c r="G32" s="42" t="s">
        <v>3</v>
      </c>
      <c r="H32" s="58">
        <f>H18+H20+H22+H24+H26+H28+H30</f>
        <v>1585265665</v>
      </c>
      <c r="I32" s="46">
        <f t="shared" si="0"/>
        <v>1585265665</v>
      </c>
      <c r="J32" s="47"/>
      <c r="K32" s="47"/>
      <c r="L32" s="47"/>
      <c r="M32" s="215"/>
      <c r="N32" s="215"/>
      <c r="O32" s="204"/>
      <c r="P32" s="204"/>
      <c r="Q32" s="205"/>
    </row>
    <row r="33" spans="2:53" ht="22.15" customHeight="1" x14ac:dyDescent="0.2">
      <c r="B33" s="284"/>
      <c r="C33" s="264"/>
      <c r="D33" s="42" t="s">
        <v>2</v>
      </c>
      <c r="E33" s="261"/>
      <c r="F33" s="53"/>
      <c r="G33" s="42" t="s">
        <v>33</v>
      </c>
      <c r="H33" s="59">
        <f>H19+H21+H23+H25+H27+H29+H31</f>
        <v>1457644128</v>
      </c>
      <c r="I33" s="46"/>
      <c r="J33" s="47"/>
      <c r="K33" s="60"/>
      <c r="L33" s="47"/>
      <c r="M33" s="216"/>
      <c r="N33" s="216"/>
      <c r="O33" s="204"/>
      <c r="P33" s="204"/>
      <c r="Q33" s="205"/>
    </row>
    <row r="34" spans="2:53" x14ac:dyDescent="0.2">
      <c r="D34" s="61"/>
      <c r="H34" s="62"/>
      <c r="I34" s="63"/>
      <c r="J34" s="27"/>
      <c r="K34" s="27"/>
      <c r="L34" s="27"/>
      <c r="M34" s="64"/>
      <c r="N34" s="64"/>
      <c r="O34" s="63"/>
      <c r="P34" s="65"/>
      <c r="Q34" s="66"/>
      <c r="R34" s="65"/>
    </row>
    <row r="35" spans="2:53" ht="15" x14ac:dyDescent="0.2">
      <c r="B35" s="280" t="s">
        <v>34</v>
      </c>
      <c r="C35" s="280"/>
      <c r="D35" s="281" t="s">
        <v>6</v>
      </c>
      <c r="E35" s="281"/>
      <c r="F35" s="281"/>
      <c r="G35" s="281"/>
      <c r="H35" s="281"/>
      <c r="I35" s="281"/>
      <c r="J35" s="67" t="s">
        <v>36</v>
      </c>
      <c r="K35" s="281" t="s">
        <v>37</v>
      </c>
      <c r="L35" s="281"/>
      <c r="M35" s="278" t="s">
        <v>45</v>
      </c>
      <c r="N35" s="279"/>
      <c r="O35" s="279"/>
      <c r="P35" s="279"/>
      <c r="Q35" s="279"/>
    </row>
    <row r="36" spans="2:53" ht="26.25" customHeight="1" x14ac:dyDescent="0.2">
      <c r="B36" s="232" t="s">
        <v>54</v>
      </c>
      <c r="C36" s="234"/>
      <c r="D36" s="232" t="s">
        <v>53</v>
      </c>
      <c r="E36" s="233"/>
      <c r="F36" s="233"/>
      <c r="G36" s="233"/>
      <c r="H36" s="233"/>
      <c r="I36" s="234"/>
      <c r="J36" s="210" t="s">
        <v>35</v>
      </c>
      <c r="K36" s="68" t="s">
        <v>3</v>
      </c>
      <c r="L36" s="69"/>
      <c r="M36" s="273" t="s">
        <v>228</v>
      </c>
      <c r="N36" s="273"/>
      <c r="O36" s="273"/>
      <c r="P36" s="273"/>
      <c r="Q36" s="273"/>
    </row>
    <row r="37" spans="2:53" ht="18" customHeight="1" x14ac:dyDescent="0.2">
      <c r="B37" s="238"/>
      <c r="C37" s="240"/>
      <c r="D37" s="238"/>
      <c r="E37" s="239"/>
      <c r="F37" s="239"/>
      <c r="G37" s="239"/>
      <c r="H37" s="239"/>
      <c r="I37" s="240"/>
      <c r="J37" s="210"/>
      <c r="K37" s="68" t="s">
        <v>2</v>
      </c>
      <c r="L37" s="70"/>
      <c r="M37" s="273"/>
      <c r="N37" s="273"/>
      <c r="O37" s="273"/>
      <c r="P37" s="273"/>
      <c r="Q37" s="273"/>
    </row>
    <row r="38" spans="2:53" ht="18.75" customHeight="1" x14ac:dyDescent="0.2">
      <c r="B38" s="274"/>
      <c r="C38" s="275"/>
      <c r="D38" s="274" t="s">
        <v>5</v>
      </c>
      <c r="E38" s="282"/>
      <c r="F38" s="282"/>
      <c r="G38" s="282"/>
      <c r="H38" s="282"/>
      <c r="I38" s="275"/>
      <c r="J38" s="264"/>
      <c r="K38" s="68" t="s">
        <v>3</v>
      </c>
      <c r="L38" s="71"/>
      <c r="M38" s="272" t="s">
        <v>4</v>
      </c>
      <c r="N38" s="272"/>
      <c r="O38" s="272"/>
      <c r="P38" s="272"/>
      <c r="Q38" s="272"/>
    </row>
    <row r="39" spans="2:53" ht="14.25" customHeight="1" x14ac:dyDescent="0.2">
      <c r="B39" s="276"/>
      <c r="C39" s="277"/>
      <c r="D39" s="276"/>
      <c r="E39" s="283"/>
      <c r="F39" s="283"/>
      <c r="G39" s="283"/>
      <c r="H39" s="283"/>
      <c r="I39" s="277"/>
      <c r="J39" s="264"/>
      <c r="K39" s="68" t="s">
        <v>2</v>
      </c>
      <c r="L39" s="70"/>
      <c r="M39" s="272"/>
      <c r="N39" s="272"/>
      <c r="O39" s="272"/>
      <c r="P39" s="272"/>
      <c r="Q39" s="272"/>
    </row>
    <row r="40" spans="2:53" ht="15" x14ac:dyDescent="0.2">
      <c r="B40" s="274"/>
      <c r="C40" s="275"/>
      <c r="D40" s="274" t="s">
        <v>5</v>
      </c>
      <c r="E40" s="282"/>
      <c r="F40" s="282"/>
      <c r="G40" s="282"/>
      <c r="H40" s="282"/>
      <c r="I40" s="275"/>
      <c r="J40" s="264"/>
      <c r="K40" s="68" t="s">
        <v>3</v>
      </c>
      <c r="L40" s="70"/>
      <c r="M40" s="273" t="s">
        <v>229</v>
      </c>
      <c r="N40" s="273"/>
      <c r="O40" s="273"/>
      <c r="P40" s="273"/>
      <c r="Q40" s="273"/>
    </row>
    <row r="41" spans="2:53" ht="15" x14ac:dyDescent="0.2">
      <c r="B41" s="276"/>
      <c r="C41" s="277"/>
      <c r="D41" s="276"/>
      <c r="E41" s="283"/>
      <c r="F41" s="283"/>
      <c r="G41" s="283"/>
      <c r="H41" s="283"/>
      <c r="I41" s="277"/>
      <c r="J41" s="264"/>
      <c r="K41" s="68" t="s">
        <v>2</v>
      </c>
      <c r="L41" s="70"/>
      <c r="M41" s="273"/>
      <c r="N41" s="273"/>
      <c r="O41" s="273"/>
      <c r="P41" s="273"/>
      <c r="Q41" s="273"/>
    </row>
    <row r="42" spans="2:53" ht="15" customHeight="1" x14ac:dyDescent="0.2">
      <c r="B42" s="232" t="s">
        <v>230</v>
      </c>
      <c r="C42" s="233"/>
      <c r="D42" s="233"/>
      <c r="E42" s="233"/>
      <c r="F42" s="233"/>
      <c r="G42" s="233"/>
      <c r="H42" s="233"/>
      <c r="I42" s="233"/>
      <c r="J42" s="233"/>
      <c r="K42" s="233"/>
      <c r="L42" s="234"/>
      <c r="M42" s="272" t="s">
        <v>0</v>
      </c>
      <c r="N42" s="272"/>
      <c r="O42" s="272"/>
      <c r="P42" s="272"/>
      <c r="Q42" s="272"/>
    </row>
    <row r="43" spans="2:53" ht="29.25" customHeight="1" x14ac:dyDescent="0.2">
      <c r="B43" s="238"/>
      <c r="C43" s="239"/>
      <c r="D43" s="239"/>
      <c r="E43" s="239"/>
      <c r="F43" s="239"/>
      <c r="G43" s="239"/>
      <c r="H43" s="239"/>
      <c r="I43" s="239"/>
      <c r="J43" s="239"/>
      <c r="K43" s="239"/>
      <c r="L43" s="240"/>
      <c r="M43" s="272"/>
      <c r="N43" s="272"/>
      <c r="O43" s="272"/>
      <c r="P43" s="272"/>
      <c r="Q43" s="272"/>
    </row>
    <row r="44" spans="2:53" x14ac:dyDescent="0.2">
      <c r="M44" s="72"/>
      <c r="N44" s="72"/>
    </row>
    <row r="45" spans="2:53" x14ac:dyDescent="0.2">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row>
    <row r="46" spans="2:53" x14ac:dyDescent="0.2">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row>
    <row r="47" spans="2:53" x14ac:dyDescent="0.2">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row>
    <row r="48" spans="2:53" x14ac:dyDescent="0.2">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row>
    <row r="49" spans="18:53" x14ac:dyDescent="0.2">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row>
    <row r="50" spans="18:53" x14ac:dyDescent="0.2">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row>
    <row r="51" spans="18:53" x14ac:dyDescent="0.2">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row>
    <row r="52" spans="18:53" x14ac:dyDescent="0.2">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row>
    <row r="53" spans="18:53" x14ac:dyDescent="0.2">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row>
    <row r="54" spans="18:53" x14ac:dyDescent="0.2">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row>
    <row r="55" spans="18:53" x14ac:dyDescent="0.2">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row>
    <row r="56" spans="18:53" x14ac:dyDescent="0.2">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row>
    <row r="57" spans="18:53" x14ac:dyDescent="0.2">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row>
    <row r="58" spans="18:53" x14ac:dyDescent="0.2">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row>
    <row r="59" spans="18:53" x14ac:dyDescent="0.2">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row>
    <row r="60" spans="18:53" x14ac:dyDescent="0.2">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row>
    <row r="61" spans="18:53" x14ac:dyDescent="0.2">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row>
    <row r="62" spans="18:53" x14ac:dyDescent="0.2">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row>
    <row r="63" spans="18:53" x14ac:dyDescent="0.2">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row>
    <row r="64" spans="18:53" x14ac:dyDescent="0.2">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row>
    <row r="65" spans="18:53" x14ac:dyDescent="0.2">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row>
    <row r="66" spans="18:53" x14ac:dyDescent="0.2">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row>
    <row r="67" spans="18:53" x14ac:dyDescent="0.2">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row>
    <row r="68" spans="18:53" x14ac:dyDescent="0.2">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row>
    <row r="69" spans="18:53" x14ac:dyDescent="0.2">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row>
    <row r="70" spans="18:53" x14ac:dyDescent="0.2">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row>
    <row r="71" spans="18:53" x14ac:dyDescent="0.2">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row>
    <row r="72" spans="18:53" x14ac:dyDescent="0.2">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row>
    <row r="73" spans="18:53" x14ac:dyDescent="0.2">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row>
    <row r="74" spans="18:53" x14ac:dyDescent="0.2">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row>
    <row r="75" spans="18:53" x14ac:dyDescent="0.2">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row>
    <row r="76" spans="18:53" x14ac:dyDescent="0.2">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row>
    <row r="77" spans="18:53" x14ac:dyDescent="0.2">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row>
  </sheetData>
  <mergeCells count="127">
    <mergeCell ref="P30:P31"/>
    <mergeCell ref="Q30:Q31"/>
    <mergeCell ref="N32:N33"/>
    <mergeCell ref="M32:M33"/>
    <mergeCell ref="Q24:Q25"/>
    <mergeCell ref="O22:O23"/>
    <mergeCell ref="M22:M23"/>
    <mergeCell ref="N22:N23"/>
    <mergeCell ref="N24:N25"/>
    <mergeCell ref="N26:N27"/>
    <mergeCell ref="N30:N31"/>
    <mergeCell ref="P22:P23"/>
    <mergeCell ref="Q22:Q23"/>
    <mergeCell ref="Q26:Q27"/>
    <mergeCell ref="O32:O33"/>
    <mergeCell ref="P32:P33"/>
    <mergeCell ref="Q32:Q33"/>
    <mergeCell ref="M24:M25"/>
    <mergeCell ref="M26:M27"/>
    <mergeCell ref="M30:M31"/>
    <mergeCell ref="O24:O25"/>
    <mergeCell ref="P24:P25"/>
    <mergeCell ref="P26:P27"/>
    <mergeCell ref="O26:O27"/>
    <mergeCell ref="N28:N29"/>
    <mergeCell ref="M28:M29"/>
    <mergeCell ref="B32:B33"/>
    <mergeCell ref="C32:C33"/>
    <mergeCell ref="E32:E33"/>
    <mergeCell ref="C22:C23"/>
    <mergeCell ref="E22:E23"/>
    <mergeCell ref="E30:E31"/>
    <mergeCell ref="O30:O31"/>
    <mergeCell ref="C26:C27"/>
    <mergeCell ref="C30:C31"/>
    <mergeCell ref="E28:E29"/>
    <mergeCell ref="E26:E27"/>
    <mergeCell ref="C24:C25"/>
    <mergeCell ref="E24:E25"/>
    <mergeCell ref="C28:C29"/>
    <mergeCell ref="M42:Q43"/>
    <mergeCell ref="M38:Q39"/>
    <mergeCell ref="M40:Q41"/>
    <mergeCell ref="B38:C39"/>
    <mergeCell ref="B40:C41"/>
    <mergeCell ref="B42:L43"/>
    <mergeCell ref="M35:Q35"/>
    <mergeCell ref="M36:Q37"/>
    <mergeCell ref="B35:C35"/>
    <mergeCell ref="B36:C37"/>
    <mergeCell ref="J36:J37"/>
    <mergeCell ref="J38:J39"/>
    <mergeCell ref="J40:J41"/>
    <mergeCell ref="K35:L35"/>
    <mergeCell ref="D36:I37"/>
    <mergeCell ref="D38:I39"/>
    <mergeCell ref="D40:I41"/>
    <mergeCell ref="D35:I35"/>
    <mergeCell ref="U18:V18"/>
    <mergeCell ref="C20:C21"/>
    <mergeCell ref="E20:E21"/>
    <mergeCell ref="C18:C19"/>
    <mergeCell ref="E18:E19"/>
    <mergeCell ref="O18:O19"/>
    <mergeCell ref="P18:P19"/>
    <mergeCell ref="Q18:Q19"/>
    <mergeCell ref="U15:V15"/>
    <mergeCell ref="O16:O17"/>
    <mergeCell ref="P16:P17"/>
    <mergeCell ref="Q16:Q17"/>
    <mergeCell ref="U16:V16"/>
    <mergeCell ref="U17:V17"/>
    <mergeCell ref="C15:C17"/>
    <mergeCell ref="D15:D17"/>
    <mergeCell ref="E15:E17"/>
    <mergeCell ref="F15:F17"/>
    <mergeCell ref="H15:H17"/>
    <mergeCell ref="G15:G17"/>
    <mergeCell ref="I15:L16"/>
    <mergeCell ref="T9:X9"/>
    <mergeCell ref="D10:I10"/>
    <mergeCell ref="N10:P10"/>
    <mergeCell ref="D11:I11"/>
    <mergeCell ref="N11:P11"/>
    <mergeCell ref="U11:W11"/>
    <mergeCell ref="C6:Q6"/>
    <mergeCell ref="D8:Q8"/>
    <mergeCell ref="D9:I9"/>
    <mergeCell ref="J9:L14"/>
    <mergeCell ref="M9:Q9"/>
    <mergeCell ref="D12:I12"/>
    <mergeCell ref="N12:P12"/>
    <mergeCell ref="B9:C9"/>
    <mergeCell ref="B10:C10"/>
    <mergeCell ref="B11:C11"/>
    <mergeCell ref="D7:Q7"/>
    <mergeCell ref="U12:W12"/>
    <mergeCell ref="D13:I13"/>
    <mergeCell ref="N13:P13"/>
    <mergeCell ref="U13:W13"/>
    <mergeCell ref="N14:P14"/>
    <mergeCell ref="U14:V14"/>
    <mergeCell ref="B12:C12"/>
    <mergeCell ref="P2:Q5"/>
    <mergeCell ref="L3:O3"/>
    <mergeCell ref="D4:K5"/>
    <mergeCell ref="L4:O4"/>
    <mergeCell ref="L5:O5"/>
    <mergeCell ref="B2:C5"/>
    <mergeCell ref="O20:O21"/>
    <mergeCell ref="P20:P21"/>
    <mergeCell ref="Q20:Q21"/>
    <mergeCell ref="B13:C13"/>
    <mergeCell ref="D14:I14"/>
    <mergeCell ref="M15:N16"/>
    <mergeCell ref="O15:Q15"/>
    <mergeCell ref="B15:B17"/>
    <mergeCell ref="N18:N19"/>
    <mergeCell ref="M18:M19"/>
    <mergeCell ref="M20:M21"/>
    <mergeCell ref="N20:N21"/>
    <mergeCell ref="D2:K3"/>
    <mergeCell ref="L2:O2"/>
    <mergeCell ref="B18:B31"/>
    <mergeCell ref="P28:P29"/>
    <mergeCell ref="O28:O29"/>
    <mergeCell ref="Q28:Q29"/>
  </mergeCells>
  <pageMargins left="0.62992125984251968" right="0.19685039370078741" top="0.23622047244094491" bottom="0.19685039370078741" header="0.15748031496062992" footer="0"/>
  <pageSetup paperSize="9"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A69"/>
  <sheetViews>
    <sheetView zoomScale="80" zoomScaleNormal="80" workbookViewId="0">
      <selection activeCell="D12" sqref="D12:I12"/>
    </sheetView>
  </sheetViews>
  <sheetFormatPr baseColWidth="10" defaultColWidth="12.5703125" defaultRowHeight="14.25" x14ac:dyDescent="0.2"/>
  <cols>
    <col min="1" max="1" width="6.7109375" style="8" customWidth="1"/>
    <col min="2" max="2" width="45.42578125" style="8" customWidth="1"/>
    <col min="3" max="3" width="86.85546875" style="8" customWidth="1"/>
    <col min="4" max="4" width="16.85546875" style="8" customWidth="1"/>
    <col min="5" max="5" width="13.85546875" style="8" customWidth="1"/>
    <col min="6" max="6" width="16.7109375" style="8" customWidth="1"/>
    <col min="7" max="7" width="18" style="8" customWidth="1"/>
    <col min="8" max="8" width="22.85546875" style="8" customWidth="1"/>
    <col min="9" max="9" width="16.42578125" style="8" customWidth="1"/>
    <col min="10" max="10" width="20.85546875" style="8" customWidth="1"/>
    <col min="11" max="11" width="13.5703125" style="8" customWidth="1"/>
    <col min="12" max="12" width="15.85546875" style="8" customWidth="1"/>
    <col min="13" max="13" width="14.85546875" style="9" customWidth="1"/>
    <col min="14" max="14" width="21.140625" style="9" customWidth="1"/>
    <col min="15" max="17" width="16.85546875" style="8" customWidth="1"/>
    <col min="18" max="18" width="16.42578125" style="8" customWidth="1"/>
    <col min="19" max="19" width="12.5703125" style="8"/>
    <col min="20" max="20" width="14.42578125" style="8" customWidth="1"/>
    <col min="21" max="21" width="18.5703125" style="8" customWidth="1"/>
    <col min="22" max="22" width="33.85546875" style="8" customWidth="1"/>
    <col min="23" max="23" width="12.5703125" style="8" hidden="1" customWidth="1"/>
    <col min="24" max="24" width="24.28515625" style="8" customWidth="1"/>
    <col min="25" max="25" width="22.5703125" style="8" customWidth="1"/>
    <col min="26" max="27" width="12.5703125" style="8"/>
    <col min="28" max="28" width="16.85546875" style="8" customWidth="1"/>
    <col min="29" max="29" width="12.5703125" style="8"/>
    <col min="30" max="30" width="30.140625" style="8" customWidth="1"/>
    <col min="31" max="31" width="15.42578125" style="8" customWidth="1"/>
    <col min="32" max="32" width="15.85546875" style="8" customWidth="1"/>
    <col min="33" max="33" width="24.42578125" style="8" customWidth="1"/>
    <col min="34" max="34" width="17.140625" style="8" customWidth="1"/>
    <col min="35" max="16384" width="12.5703125" style="8"/>
  </cols>
  <sheetData>
    <row r="1" spans="2:28" ht="22.5" customHeight="1" x14ac:dyDescent="0.2"/>
    <row r="2" spans="2:28" ht="37.5" customHeight="1" x14ac:dyDescent="0.25">
      <c r="B2" s="203"/>
      <c r="C2" s="203"/>
      <c r="D2" s="197" t="s">
        <v>213</v>
      </c>
      <c r="E2" s="198"/>
      <c r="F2" s="198"/>
      <c r="G2" s="198"/>
      <c r="H2" s="198"/>
      <c r="I2" s="198"/>
      <c r="J2" s="198"/>
      <c r="K2" s="199"/>
      <c r="L2" s="194" t="s">
        <v>214</v>
      </c>
      <c r="M2" s="195"/>
      <c r="N2" s="195"/>
      <c r="O2" s="196"/>
      <c r="P2" s="188"/>
      <c r="Q2" s="189"/>
      <c r="R2" s="10"/>
    </row>
    <row r="3" spans="2:28" ht="37.5" customHeight="1" x14ac:dyDescent="0.25">
      <c r="B3" s="203"/>
      <c r="C3" s="203"/>
      <c r="D3" s="200"/>
      <c r="E3" s="201"/>
      <c r="F3" s="201"/>
      <c r="G3" s="201"/>
      <c r="H3" s="201"/>
      <c r="I3" s="201"/>
      <c r="J3" s="201"/>
      <c r="K3" s="202"/>
      <c r="L3" s="194" t="s">
        <v>215</v>
      </c>
      <c r="M3" s="195"/>
      <c r="N3" s="195"/>
      <c r="O3" s="196"/>
      <c r="P3" s="190"/>
      <c r="Q3" s="191"/>
      <c r="R3" s="10"/>
    </row>
    <row r="4" spans="2:28" ht="33.75" customHeight="1" x14ac:dyDescent="0.25">
      <c r="B4" s="203"/>
      <c r="C4" s="203"/>
      <c r="D4" s="197" t="s">
        <v>216</v>
      </c>
      <c r="E4" s="198"/>
      <c r="F4" s="198"/>
      <c r="G4" s="198"/>
      <c r="H4" s="198"/>
      <c r="I4" s="198"/>
      <c r="J4" s="198"/>
      <c r="K4" s="199"/>
      <c r="L4" s="194" t="s">
        <v>217</v>
      </c>
      <c r="M4" s="195"/>
      <c r="N4" s="195"/>
      <c r="O4" s="196"/>
      <c r="P4" s="190"/>
      <c r="Q4" s="191"/>
      <c r="R4" s="10"/>
    </row>
    <row r="5" spans="2:28" ht="38.25" customHeight="1" x14ac:dyDescent="0.25">
      <c r="B5" s="203"/>
      <c r="C5" s="203"/>
      <c r="D5" s="200"/>
      <c r="E5" s="201"/>
      <c r="F5" s="201"/>
      <c r="G5" s="201"/>
      <c r="H5" s="201"/>
      <c r="I5" s="201"/>
      <c r="J5" s="201"/>
      <c r="K5" s="202"/>
      <c r="L5" s="194" t="s">
        <v>218</v>
      </c>
      <c r="M5" s="195"/>
      <c r="N5" s="195"/>
      <c r="O5" s="196"/>
      <c r="P5" s="192"/>
      <c r="Q5" s="193"/>
      <c r="R5" s="10"/>
    </row>
    <row r="6" spans="2:28" ht="23.25" customHeight="1" x14ac:dyDescent="0.25">
      <c r="C6" s="230"/>
      <c r="D6" s="230"/>
      <c r="E6" s="230"/>
      <c r="F6" s="230"/>
      <c r="G6" s="230"/>
      <c r="H6" s="230"/>
      <c r="I6" s="230"/>
      <c r="J6" s="230"/>
      <c r="K6" s="230"/>
      <c r="L6" s="230"/>
      <c r="M6" s="230"/>
      <c r="N6" s="230"/>
      <c r="O6" s="230"/>
      <c r="P6" s="230"/>
      <c r="Q6" s="230"/>
      <c r="R6" s="10"/>
    </row>
    <row r="7" spans="2:28" ht="31.5" customHeight="1" x14ac:dyDescent="0.25">
      <c r="B7" s="11" t="s">
        <v>31</v>
      </c>
      <c r="C7" s="55" t="s">
        <v>55</v>
      </c>
      <c r="D7" s="251" t="s">
        <v>231</v>
      </c>
      <c r="E7" s="252"/>
      <c r="F7" s="252"/>
      <c r="G7" s="252"/>
      <c r="H7" s="252"/>
      <c r="I7" s="252"/>
      <c r="J7" s="252"/>
      <c r="K7" s="252"/>
      <c r="L7" s="252"/>
      <c r="M7" s="252"/>
      <c r="N7" s="252"/>
      <c r="O7" s="252"/>
      <c r="P7" s="252"/>
      <c r="Q7" s="253"/>
      <c r="R7" s="10"/>
    </row>
    <row r="8" spans="2:28" ht="36" customHeight="1" x14ac:dyDescent="0.25">
      <c r="B8" s="11" t="s">
        <v>25</v>
      </c>
      <c r="C8" s="13">
        <v>45293</v>
      </c>
      <c r="D8" s="231" t="s">
        <v>232</v>
      </c>
      <c r="E8" s="231"/>
      <c r="F8" s="231"/>
      <c r="G8" s="231"/>
      <c r="H8" s="231"/>
      <c r="I8" s="231"/>
      <c r="J8" s="231"/>
      <c r="K8" s="231"/>
      <c r="L8" s="231"/>
      <c r="M8" s="231"/>
      <c r="N8" s="231"/>
      <c r="O8" s="231"/>
      <c r="P8" s="231"/>
      <c r="Q8" s="231"/>
    </row>
    <row r="9" spans="2:28" ht="36" customHeight="1" x14ac:dyDescent="0.2">
      <c r="B9" s="247" t="s">
        <v>233</v>
      </c>
      <c r="C9" s="248"/>
      <c r="D9" s="221"/>
      <c r="E9" s="221"/>
      <c r="F9" s="221"/>
      <c r="G9" s="221"/>
      <c r="H9" s="221"/>
      <c r="I9" s="222"/>
      <c r="J9" s="232" t="s">
        <v>24</v>
      </c>
      <c r="K9" s="233"/>
      <c r="L9" s="234"/>
      <c r="M9" s="241" t="s">
        <v>23</v>
      </c>
      <c r="N9" s="242"/>
      <c r="O9" s="242"/>
      <c r="P9" s="242"/>
      <c r="Q9" s="243"/>
      <c r="R9" s="14"/>
      <c r="T9" s="220"/>
      <c r="U9" s="220"/>
      <c r="V9" s="220"/>
      <c r="W9" s="220"/>
      <c r="X9" s="220"/>
    </row>
    <row r="10" spans="2:28" ht="36" customHeight="1" x14ac:dyDescent="0.2">
      <c r="B10" s="247" t="s">
        <v>234</v>
      </c>
      <c r="C10" s="248"/>
      <c r="D10" s="221"/>
      <c r="E10" s="221"/>
      <c r="F10" s="221"/>
      <c r="G10" s="221"/>
      <c r="H10" s="221"/>
      <c r="I10" s="222"/>
      <c r="J10" s="235"/>
      <c r="K10" s="236"/>
      <c r="L10" s="237"/>
      <c r="M10" s="15" t="s">
        <v>22</v>
      </c>
      <c r="N10" s="223" t="s">
        <v>21</v>
      </c>
      <c r="O10" s="223"/>
      <c r="P10" s="223"/>
      <c r="Q10" s="15" t="s">
        <v>20</v>
      </c>
      <c r="R10" s="14"/>
      <c r="T10" s="17"/>
      <c r="U10" s="17"/>
      <c r="V10" s="17"/>
      <c r="W10" s="17"/>
      <c r="X10" s="17"/>
    </row>
    <row r="11" spans="2:28" ht="54.6" customHeight="1" x14ac:dyDescent="0.2">
      <c r="B11" s="287" t="s">
        <v>235</v>
      </c>
      <c r="C11" s="288"/>
      <c r="D11" s="224"/>
      <c r="E11" s="224"/>
      <c r="F11" s="224"/>
      <c r="G11" s="224"/>
      <c r="H11" s="224"/>
      <c r="I11" s="225"/>
      <c r="J11" s="235"/>
      <c r="K11" s="236"/>
      <c r="L11" s="237"/>
      <c r="M11" s="18"/>
      <c r="N11" s="226"/>
      <c r="O11" s="227"/>
      <c r="P11" s="228"/>
      <c r="Q11" s="19"/>
      <c r="R11" s="14"/>
      <c r="T11" s="20"/>
      <c r="U11" s="229"/>
      <c r="V11" s="229"/>
      <c r="W11" s="229"/>
      <c r="X11" s="20"/>
      <c r="Z11" s="22"/>
      <c r="AA11" s="22"/>
    </row>
    <row r="12" spans="2:28" ht="74.25" customHeight="1" x14ac:dyDescent="0.2">
      <c r="B12" s="258" t="s">
        <v>236</v>
      </c>
      <c r="C12" s="259"/>
      <c r="D12" s="224"/>
      <c r="E12" s="224"/>
      <c r="F12" s="224"/>
      <c r="G12" s="224"/>
      <c r="H12" s="224"/>
      <c r="I12" s="225"/>
      <c r="J12" s="235"/>
      <c r="K12" s="236"/>
      <c r="L12" s="237"/>
      <c r="M12" s="23"/>
      <c r="N12" s="241" t="s">
        <v>56</v>
      </c>
      <c r="O12" s="242"/>
      <c r="P12" s="243"/>
      <c r="Q12" s="24"/>
      <c r="R12" s="14"/>
      <c r="T12" s="25"/>
      <c r="U12" s="254"/>
      <c r="V12" s="254"/>
      <c r="W12" s="254"/>
      <c r="X12" s="26"/>
      <c r="Z12" s="27"/>
      <c r="AA12" s="28"/>
      <c r="AB12" s="29"/>
    </row>
    <row r="13" spans="2:28" ht="74.25" customHeight="1" x14ac:dyDescent="0.2">
      <c r="B13" s="206" t="s">
        <v>237</v>
      </c>
      <c r="C13" s="207"/>
      <c r="D13" s="221"/>
      <c r="E13" s="221"/>
      <c r="F13" s="221"/>
      <c r="G13" s="221"/>
      <c r="H13" s="221"/>
      <c r="I13" s="222"/>
      <c r="J13" s="235"/>
      <c r="K13" s="236"/>
      <c r="L13" s="237"/>
      <c r="M13" s="30"/>
      <c r="N13" s="255"/>
      <c r="O13" s="256"/>
      <c r="P13" s="257"/>
      <c r="Q13" s="31"/>
      <c r="R13" s="14"/>
      <c r="T13" s="25"/>
      <c r="U13" s="254"/>
      <c r="V13" s="254"/>
      <c r="W13" s="254"/>
      <c r="X13" s="26"/>
      <c r="Z13" s="27"/>
      <c r="AA13" s="28"/>
      <c r="AB13" s="29"/>
    </row>
    <row r="14" spans="2:28" ht="28.5" customHeight="1" x14ac:dyDescent="0.2">
      <c r="B14" s="286" t="s">
        <v>238</v>
      </c>
      <c r="C14" s="208"/>
      <c r="D14" s="208"/>
      <c r="E14" s="208"/>
      <c r="F14" s="208"/>
      <c r="G14" s="208"/>
      <c r="H14" s="208"/>
      <c r="I14" s="209"/>
      <c r="J14" s="238"/>
      <c r="K14" s="239"/>
      <c r="L14" s="240"/>
      <c r="M14" s="34"/>
      <c r="N14" s="255"/>
      <c r="O14" s="256"/>
      <c r="P14" s="257"/>
      <c r="Q14" s="35"/>
      <c r="R14" s="14"/>
      <c r="T14" s="36"/>
      <c r="U14" s="254"/>
      <c r="V14" s="254"/>
      <c r="W14" s="37"/>
      <c r="X14" s="26"/>
      <c r="Y14" s="38"/>
      <c r="Z14" s="27"/>
      <c r="AA14" s="28"/>
      <c r="AB14" s="29"/>
    </row>
    <row r="15" spans="2:28" ht="28.5" customHeight="1" x14ac:dyDescent="0.25">
      <c r="B15" s="212" t="s">
        <v>29</v>
      </c>
      <c r="C15" s="264" t="s">
        <v>27</v>
      </c>
      <c r="D15" s="210" t="s">
        <v>225</v>
      </c>
      <c r="E15" s="210" t="s">
        <v>19</v>
      </c>
      <c r="F15" s="210" t="s">
        <v>38</v>
      </c>
      <c r="G15" s="265" t="s">
        <v>226</v>
      </c>
      <c r="H15" s="210" t="s">
        <v>30</v>
      </c>
      <c r="I15" s="266" t="s">
        <v>28</v>
      </c>
      <c r="J15" s="267"/>
      <c r="K15" s="267"/>
      <c r="L15" s="268"/>
      <c r="M15" s="210" t="s">
        <v>18</v>
      </c>
      <c r="N15" s="210"/>
      <c r="O15" s="211" t="s">
        <v>17</v>
      </c>
      <c r="P15" s="211"/>
      <c r="Q15" s="211"/>
      <c r="T15" s="39"/>
      <c r="U15" s="260"/>
      <c r="V15" s="260"/>
      <c r="X15" s="26"/>
      <c r="Z15" s="27"/>
      <c r="AA15" s="28"/>
      <c r="AB15" s="29"/>
    </row>
    <row r="16" spans="2:28" ht="33.75" customHeight="1" x14ac:dyDescent="0.2">
      <c r="B16" s="213"/>
      <c r="C16" s="264"/>
      <c r="D16" s="210"/>
      <c r="E16" s="210"/>
      <c r="F16" s="210"/>
      <c r="G16" s="210"/>
      <c r="H16" s="210"/>
      <c r="I16" s="269"/>
      <c r="J16" s="270"/>
      <c r="K16" s="270"/>
      <c r="L16" s="271"/>
      <c r="M16" s="210"/>
      <c r="N16" s="210"/>
      <c r="O16" s="210" t="s">
        <v>16</v>
      </c>
      <c r="P16" s="210" t="s">
        <v>15</v>
      </c>
      <c r="Q16" s="264" t="s">
        <v>14</v>
      </c>
      <c r="T16" s="38"/>
      <c r="U16" s="260"/>
      <c r="V16" s="260"/>
      <c r="X16" s="28"/>
      <c r="Z16" s="27"/>
      <c r="AA16" s="28"/>
      <c r="AB16" s="29"/>
    </row>
    <row r="17" spans="2:28" ht="39.75" customHeight="1" x14ac:dyDescent="0.2">
      <c r="B17" s="214"/>
      <c r="C17" s="264"/>
      <c r="D17" s="210"/>
      <c r="E17" s="210"/>
      <c r="F17" s="210"/>
      <c r="G17" s="210"/>
      <c r="H17" s="210"/>
      <c r="I17" s="40" t="s">
        <v>13</v>
      </c>
      <c r="J17" s="40" t="s">
        <v>12</v>
      </c>
      <c r="K17" s="40" t="s">
        <v>11</v>
      </c>
      <c r="L17" s="41" t="s">
        <v>10</v>
      </c>
      <c r="M17" s="42" t="s">
        <v>9</v>
      </c>
      <c r="N17" s="43" t="s">
        <v>8</v>
      </c>
      <c r="O17" s="210"/>
      <c r="P17" s="210"/>
      <c r="Q17" s="264"/>
      <c r="T17" s="38"/>
      <c r="U17" s="260"/>
      <c r="V17" s="260"/>
      <c r="X17" s="28"/>
      <c r="Z17" s="27"/>
      <c r="AA17" s="28"/>
      <c r="AB17" s="29"/>
    </row>
    <row r="18" spans="2:28" ht="33" customHeight="1" x14ac:dyDescent="0.2">
      <c r="B18" s="262" t="s">
        <v>239</v>
      </c>
      <c r="C18" s="262" t="s">
        <v>57</v>
      </c>
      <c r="D18" s="42" t="s">
        <v>32</v>
      </c>
      <c r="E18" s="262" t="s">
        <v>26</v>
      </c>
      <c r="F18" s="44">
        <v>1</v>
      </c>
      <c r="G18" s="42" t="s">
        <v>32</v>
      </c>
      <c r="H18" s="73">
        <v>133888332.66666667</v>
      </c>
      <c r="I18" s="74">
        <f>H18</f>
        <v>133888332.66666667</v>
      </c>
      <c r="J18" s="47"/>
      <c r="K18" s="48"/>
      <c r="L18" s="47"/>
      <c r="M18" s="215">
        <v>45293</v>
      </c>
      <c r="N18" s="215">
        <v>45656</v>
      </c>
      <c r="O18" s="204">
        <f>+F19/F18</f>
        <v>1</v>
      </c>
      <c r="P18" s="204">
        <f>+H19/H18</f>
        <v>0.96987539850310778</v>
      </c>
      <c r="Q18" s="205">
        <f>+(O18*O18)/P18</f>
        <v>1.0310602800559598</v>
      </c>
      <c r="T18" s="38"/>
      <c r="U18" s="260"/>
      <c r="V18" s="260"/>
      <c r="X18" s="49"/>
      <c r="Z18" s="27"/>
      <c r="AA18" s="28"/>
      <c r="AB18" s="29"/>
    </row>
    <row r="19" spans="2:28" ht="30.6" customHeight="1" x14ac:dyDescent="0.2">
      <c r="B19" s="263"/>
      <c r="C19" s="289"/>
      <c r="D19" s="42" t="s">
        <v>2</v>
      </c>
      <c r="E19" s="263"/>
      <c r="F19" s="44">
        <v>1</v>
      </c>
      <c r="G19" s="42" t="s">
        <v>33</v>
      </c>
      <c r="H19" s="75">
        <v>129855000</v>
      </c>
      <c r="I19" s="76">
        <f t="shared" ref="I19:I22" si="0">H19</f>
        <v>129855000</v>
      </c>
      <c r="J19" s="47"/>
      <c r="K19" s="48"/>
      <c r="L19" s="47"/>
      <c r="M19" s="216"/>
      <c r="N19" s="216"/>
      <c r="O19" s="204"/>
      <c r="P19" s="204"/>
      <c r="Q19" s="205"/>
      <c r="T19" s="38"/>
      <c r="U19" s="51"/>
      <c r="V19" s="51"/>
      <c r="X19" s="49"/>
      <c r="Z19" s="27"/>
      <c r="AA19" s="28"/>
      <c r="AB19" s="29"/>
    </row>
    <row r="20" spans="2:28" ht="27" customHeight="1" x14ac:dyDescent="0.2">
      <c r="B20" s="263"/>
      <c r="C20" s="262" t="s">
        <v>58</v>
      </c>
      <c r="D20" s="42" t="s">
        <v>3</v>
      </c>
      <c r="E20" s="262" t="s">
        <v>26</v>
      </c>
      <c r="F20" s="44">
        <v>30</v>
      </c>
      <c r="G20" s="42" t="s">
        <v>3</v>
      </c>
      <c r="H20" s="73">
        <v>133888332.66666667</v>
      </c>
      <c r="I20" s="74">
        <f t="shared" si="0"/>
        <v>133888332.66666667</v>
      </c>
      <c r="J20" s="47"/>
      <c r="K20" s="48"/>
      <c r="L20" s="47"/>
      <c r="M20" s="215">
        <v>45293</v>
      </c>
      <c r="N20" s="215">
        <v>45656</v>
      </c>
      <c r="O20" s="204">
        <f t="shared" ref="O20" si="1">+F21/F20</f>
        <v>1</v>
      </c>
      <c r="P20" s="204">
        <f t="shared" ref="P20" si="2">+H21/H20</f>
        <v>0.96987539850310778</v>
      </c>
      <c r="Q20" s="205">
        <f t="shared" ref="Q20" si="3">+(O20*O20)/P20</f>
        <v>1.0310602800559598</v>
      </c>
      <c r="X20" s="52"/>
      <c r="Z20" s="27"/>
      <c r="AA20" s="28"/>
      <c r="AB20" s="29"/>
    </row>
    <row r="21" spans="2:28" ht="27" customHeight="1" x14ac:dyDescent="0.2">
      <c r="B21" s="263"/>
      <c r="C21" s="289"/>
      <c r="D21" s="42" t="s">
        <v>2</v>
      </c>
      <c r="E21" s="263"/>
      <c r="F21" s="44">
        <v>30</v>
      </c>
      <c r="G21" s="42" t="s">
        <v>33</v>
      </c>
      <c r="H21" s="77">
        <v>129855000</v>
      </c>
      <c r="I21" s="76">
        <f t="shared" si="0"/>
        <v>129855000</v>
      </c>
      <c r="J21" s="47"/>
      <c r="K21" s="48"/>
      <c r="L21" s="47"/>
      <c r="M21" s="216"/>
      <c r="N21" s="216"/>
      <c r="O21" s="204"/>
      <c r="P21" s="204"/>
      <c r="Q21" s="205"/>
      <c r="X21" s="52"/>
      <c r="Z21" s="27"/>
      <c r="AA21" s="28"/>
      <c r="AB21" s="29"/>
    </row>
    <row r="22" spans="2:28" ht="25.5" customHeight="1" x14ac:dyDescent="0.2">
      <c r="B22" s="263"/>
      <c r="C22" s="224" t="s">
        <v>59</v>
      </c>
      <c r="D22" s="42" t="s">
        <v>3</v>
      </c>
      <c r="E22" s="262" t="s">
        <v>26</v>
      </c>
      <c r="F22" s="44">
        <v>1</v>
      </c>
      <c r="G22" s="42" t="s">
        <v>3</v>
      </c>
      <c r="H22" s="73">
        <v>133888332.66666667</v>
      </c>
      <c r="I22" s="74">
        <f t="shared" si="0"/>
        <v>133888332.66666667</v>
      </c>
      <c r="J22" s="57"/>
      <c r="K22" s="48"/>
      <c r="L22" s="47"/>
      <c r="M22" s="215">
        <v>45293</v>
      </c>
      <c r="N22" s="215">
        <v>45656</v>
      </c>
      <c r="O22" s="204">
        <f t="shared" ref="O22" si="4">+F23/F22</f>
        <v>1</v>
      </c>
      <c r="P22" s="204">
        <f t="shared" ref="P22" si="5">+H23/H22</f>
        <v>0.96987539850310778</v>
      </c>
      <c r="Q22" s="205">
        <f t="shared" ref="Q22" si="6">+(O22*O22)/P22</f>
        <v>1.0310602800559598</v>
      </c>
    </row>
    <row r="23" spans="2:28" ht="24" customHeight="1" x14ac:dyDescent="0.2">
      <c r="B23" s="289"/>
      <c r="C23" s="224"/>
      <c r="D23" s="42" t="s">
        <v>2</v>
      </c>
      <c r="E23" s="263"/>
      <c r="F23" s="53">
        <v>1</v>
      </c>
      <c r="G23" s="42" t="s">
        <v>33</v>
      </c>
      <c r="H23" s="77">
        <v>129855000</v>
      </c>
      <c r="I23" s="76">
        <f>H23</f>
        <v>129855000</v>
      </c>
      <c r="J23" s="47"/>
      <c r="K23" s="48"/>
      <c r="L23" s="47"/>
      <c r="M23" s="216"/>
      <c r="N23" s="216"/>
      <c r="O23" s="204"/>
      <c r="P23" s="204"/>
      <c r="Q23" s="205"/>
    </row>
    <row r="24" spans="2:28" ht="15" x14ac:dyDescent="0.2">
      <c r="B24" s="203"/>
      <c r="C24" s="286" t="s">
        <v>7</v>
      </c>
      <c r="D24" s="42" t="s">
        <v>3</v>
      </c>
      <c r="E24" s="262"/>
      <c r="F24" s="53"/>
      <c r="G24" s="42" t="s">
        <v>3</v>
      </c>
      <c r="H24" s="78">
        <f>H18+H20+H22</f>
        <v>401664998</v>
      </c>
      <c r="I24" s="79">
        <f>H24</f>
        <v>401664998</v>
      </c>
      <c r="J24" s="47"/>
      <c r="K24" s="47"/>
      <c r="L24" s="47"/>
      <c r="M24" s="47"/>
      <c r="N24" s="81"/>
      <c r="O24" s="290"/>
      <c r="P24" s="290"/>
      <c r="Q24" s="203"/>
    </row>
    <row r="25" spans="2:28" ht="15" x14ac:dyDescent="0.2">
      <c r="B25" s="203"/>
      <c r="C25" s="286"/>
      <c r="D25" s="42" t="s">
        <v>2</v>
      </c>
      <c r="E25" s="289"/>
      <c r="F25" s="53"/>
      <c r="G25" s="42" t="s">
        <v>33</v>
      </c>
      <c r="H25" s="78">
        <f>H19+H21+H23</f>
        <v>389565000</v>
      </c>
      <c r="I25" s="80">
        <f>H25</f>
        <v>389565000</v>
      </c>
      <c r="J25" s="47"/>
      <c r="K25" s="60"/>
      <c r="L25" s="47"/>
      <c r="M25" s="47"/>
      <c r="N25" s="81"/>
      <c r="O25" s="290"/>
      <c r="P25" s="290"/>
      <c r="Q25" s="203"/>
    </row>
    <row r="26" spans="2:28" x14ac:dyDescent="0.2">
      <c r="D26" s="61"/>
      <c r="H26" s="62"/>
      <c r="I26" s="63"/>
      <c r="J26" s="27"/>
      <c r="K26" s="27"/>
      <c r="L26" s="27"/>
      <c r="M26" s="64"/>
      <c r="N26" s="64"/>
      <c r="O26" s="63"/>
      <c r="P26" s="65"/>
      <c r="Q26" s="66"/>
      <c r="R26" s="65"/>
    </row>
    <row r="27" spans="2:28" ht="15" x14ac:dyDescent="0.2">
      <c r="B27" s="280" t="s">
        <v>34</v>
      </c>
      <c r="C27" s="280"/>
      <c r="D27" s="281" t="s">
        <v>6</v>
      </c>
      <c r="E27" s="281"/>
      <c r="F27" s="281"/>
      <c r="G27" s="281"/>
      <c r="H27" s="281"/>
      <c r="I27" s="281"/>
      <c r="J27" s="67" t="s">
        <v>36</v>
      </c>
      <c r="K27" s="281" t="s">
        <v>37</v>
      </c>
      <c r="L27" s="281"/>
      <c r="M27" s="278" t="s">
        <v>60</v>
      </c>
      <c r="N27" s="279"/>
      <c r="O27" s="279"/>
      <c r="P27" s="279"/>
      <c r="Q27" s="279"/>
    </row>
    <row r="28" spans="2:28" ht="15.6" customHeight="1" x14ac:dyDescent="0.2">
      <c r="B28" s="232" t="s">
        <v>54</v>
      </c>
      <c r="C28" s="234"/>
      <c r="D28" s="232" t="s">
        <v>53</v>
      </c>
      <c r="E28" s="233"/>
      <c r="F28" s="233"/>
      <c r="G28" s="233"/>
      <c r="H28" s="233"/>
      <c r="I28" s="234"/>
      <c r="J28" s="210"/>
      <c r="K28" s="68" t="s">
        <v>3</v>
      </c>
      <c r="L28" s="69"/>
      <c r="M28" s="273" t="s">
        <v>61</v>
      </c>
      <c r="N28" s="273"/>
      <c r="O28" s="273"/>
      <c r="P28" s="273"/>
      <c r="Q28" s="273"/>
    </row>
    <row r="29" spans="2:28" ht="15" customHeight="1" x14ac:dyDescent="0.2">
      <c r="B29" s="238"/>
      <c r="C29" s="240"/>
      <c r="D29" s="238"/>
      <c r="E29" s="239"/>
      <c r="F29" s="239"/>
      <c r="G29" s="239"/>
      <c r="H29" s="239"/>
      <c r="I29" s="240"/>
      <c r="J29" s="210"/>
      <c r="K29" s="68" t="s">
        <v>2</v>
      </c>
      <c r="L29" s="70"/>
      <c r="M29" s="273"/>
      <c r="N29" s="273"/>
      <c r="O29" s="273"/>
      <c r="P29" s="273"/>
      <c r="Q29" s="273"/>
    </row>
    <row r="30" spans="2:28" ht="18.75" customHeight="1" x14ac:dyDescent="0.2">
      <c r="B30" s="274"/>
      <c r="C30" s="275"/>
      <c r="D30" s="274" t="s">
        <v>5</v>
      </c>
      <c r="E30" s="282"/>
      <c r="F30" s="282"/>
      <c r="G30" s="282"/>
      <c r="H30" s="282"/>
      <c r="I30" s="275"/>
      <c r="J30" s="264"/>
      <c r="K30" s="68" t="s">
        <v>3</v>
      </c>
      <c r="L30" s="71"/>
      <c r="M30" s="272" t="s">
        <v>4</v>
      </c>
      <c r="N30" s="272"/>
      <c r="O30" s="272"/>
      <c r="P30" s="272"/>
      <c r="Q30" s="272"/>
    </row>
    <row r="31" spans="2:28" ht="14.25" customHeight="1" x14ac:dyDescent="0.2">
      <c r="B31" s="276"/>
      <c r="C31" s="277"/>
      <c r="D31" s="276"/>
      <c r="E31" s="283"/>
      <c r="F31" s="283"/>
      <c r="G31" s="283"/>
      <c r="H31" s="283"/>
      <c r="I31" s="277"/>
      <c r="J31" s="264"/>
      <c r="K31" s="68" t="s">
        <v>2</v>
      </c>
      <c r="L31" s="70"/>
      <c r="M31" s="272"/>
      <c r="N31" s="272"/>
      <c r="O31" s="272"/>
      <c r="P31" s="272"/>
      <c r="Q31" s="272"/>
    </row>
    <row r="32" spans="2:28" ht="15" x14ac:dyDescent="0.2">
      <c r="B32" s="274"/>
      <c r="C32" s="275"/>
      <c r="D32" s="274" t="s">
        <v>5</v>
      </c>
      <c r="E32" s="282"/>
      <c r="F32" s="282"/>
      <c r="G32" s="282"/>
      <c r="H32" s="282"/>
      <c r="I32" s="275"/>
      <c r="J32" s="264"/>
      <c r="K32" s="68" t="s">
        <v>3</v>
      </c>
      <c r="L32" s="70"/>
      <c r="M32" s="273" t="s">
        <v>62</v>
      </c>
      <c r="N32" s="273"/>
      <c r="O32" s="273"/>
      <c r="P32" s="273"/>
      <c r="Q32" s="273"/>
    </row>
    <row r="33" spans="2:53" ht="15" x14ac:dyDescent="0.2">
      <c r="B33" s="276"/>
      <c r="C33" s="277"/>
      <c r="D33" s="276"/>
      <c r="E33" s="283"/>
      <c r="F33" s="283"/>
      <c r="G33" s="283"/>
      <c r="H33" s="283"/>
      <c r="I33" s="277"/>
      <c r="J33" s="264"/>
      <c r="K33" s="68" t="s">
        <v>2</v>
      </c>
      <c r="L33" s="70"/>
      <c r="M33" s="273"/>
      <c r="N33" s="273"/>
      <c r="O33" s="273"/>
      <c r="P33" s="273"/>
      <c r="Q33" s="273"/>
    </row>
    <row r="34" spans="2:53" ht="15" customHeight="1" x14ac:dyDescent="0.2">
      <c r="B34" s="232" t="s">
        <v>1</v>
      </c>
      <c r="C34" s="233"/>
      <c r="D34" s="233"/>
      <c r="E34" s="233"/>
      <c r="F34" s="233"/>
      <c r="G34" s="233"/>
      <c r="H34" s="233"/>
      <c r="I34" s="233"/>
      <c r="J34" s="233"/>
      <c r="K34" s="233"/>
      <c r="L34" s="234"/>
      <c r="M34" s="272" t="s">
        <v>0</v>
      </c>
      <c r="N34" s="272"/>
      <c r="O34" s="272"/>
      <c r="P34" s="272"/>
      <c r="Q34" s="272"/>
    </row>
    <row r="35" spans="2:53" ht="29.25" customHeight="1" x14ac:dyDescent="0.2">
      <c r="B35" s="238"/>
      <c r="C35" s="239"/>
      <c r="D35" s="239"/>
      <c r="E35" s="239"/>
      <c r="F35" s="239"/>
      <c r="G35" s="239"/>
      <c r="H35" s="239"/>
      <c r="I35" s="239"/>
      <c r="J35" s="239"/>
      <c r="K35" s="239"/>
      <c r="L35" s="240"/>
      <c r="M35" s="272"/>
      <c r="N35" s="272"/>
      <c r="O35" s="272"/>
      <c r="P35" s="272"/>
      <c r="Q35" s="272"/>
    </row>
    <row r="36" spans="2:53" x14ac:dyDescent="0.2">
      <c r="F36" s="82">
        <f>+F24/3</f>
        <v>0</v>
      </c>
      <c r="M36" s="72"/>
      <c r="N36" s="72"/>
    </row>
    <row r="37" spans="2:53" x14ac:dyDescent="0.2">
      <c r="F37" s="8">
        <f>+F25/3</f>
        <v>0</v>
      </c>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row>
    <row r="38" spans="2:53" x14ac:dyDescent="0.2">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row>
    <row r="39" spans="2:53" x14ac:dyDescent="0.2">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row>
    <row r="40" spans="2:53" x14ac:dyDescent="0.2">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row>
    <row r="41" spans="2:53" x14ac:dyDescent="0.2">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row>
    <row r="42" spans="2:53" x14ac:dyDescent="0.2">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row>
    <row r="43" spans="2:53" x14ac:dyDescent="0.2">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row>
    <row r="44" spans="2:53" x14ac:dyDescent="0.2">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row>
    <row r="45" spans="2:53" x14ac:dyDescent="0.2">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row>
    <row r="46" spans="2:53" x14ac:dyDescent="0.2">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row>
    <row r="47" spans="2:53" x14ac:dyDescent="0.2">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row>
    <row r="48" spans="2:53" x14ac:dyDescent="0.2">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row>
    <row r="49" spans="18:53" x14ac:dyDescent="0.2">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row>
    <row r="50" spans="18:53" x14ac:dyDescent="0.2">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row>
    <row r="51" spans="18:53" x14ac:dyDescent="0.2">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row>
    <row r="52" spans="18:53" x14ac:dyDescent="0.2">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row>
    <row r="53" spans="18:53" x14ac:dyDescent="0.2">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row>
    <row r="54" spans="18:53" x14ac:dyDescent="0.2">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row>
    <row r="55" spans="18:53" x14ac:dyDescent="0.2">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row>
    <row r="56" spans="18:53" x14ac:dyDescent="0.2">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row>
    <row r="57" spans="18:53" x14ac:dyDescent="0.2">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row>
    <row r="58" spans="18:53" x14ac:dyDescent="0.2">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row>
    <row r="59" spans="18:53" x14ac:dyDescent="0.2">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row>
    <row r="60" spans="18:53" x14ac:dyDescent="0.2">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row>
    <row r="61" spans="18:53" x14ac:dyDescent="0.2">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row>
    <row r="62" spans="18:53" x14ac:dyDescent="0.2">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row>
    <row r="63" spans="18:53" x14ac:dyDescent="0.2">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row>
    <row r="64" spans="18:53" x14ac:dyDescent="0.2">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row>
    <row r="65" spans="18:53" x14ac:dyDescent="0.2">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row>
    <row r="66" spans="18:53" x14ac:dyDescent="0.2">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row>
    <row r="67" spans="18:53" x14ac:dyDescent="0.2">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row>
    <row r="68" spans="18:53" x14ac:dyDescent="0.2">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row>
    <row r="69" spans="18:53" x14ac:dyDescent="0.2">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row>
  </sheetData>
  <mergeCells count="97">
    <mergeCell ref="B34:L35"/>
    <mergeCell ref="M34:Q35"/>
    <mergeCell ref="B30:C31"/>
    <mergeCell ref="D30:I31"/>
    <mergeCell ref="J30:J31"/>
    <mergeCell ref="M30:Q31"/>
    <mergeCell ref="B32:C33"/>
    <mergeCell ref="D32:I33"/>
    <mergeCell ref="J32:J33"/>
    <mergeCell ref="M32:Q33"/>
    <mergeCell ref="B27:C27"/>
    <mergeCell ref="D27:I27"/>
    <mergeCell ref="K27:L27"/>
    <mergeCell ref="M27:Q27"/>
    <mergeCell ref="B28:C29"/>
    <mergeCell ref="D28:I29"/>
    <mergeCell ref="J28:J29"/>
    <mergeCell ref="M28:Q29"/>
    <mergeCell ref="B24:B25"/>
    <mergeCell ref="C24:C25"/>
    <mergeCell ref="E24:E25"/>
    <mergeCell ref="O24:O25"/>
    <mergeCell ref="P24:P25"/>
    <mergeCell ref="Q24:Q25"/>
    <mergeCell ref="C22:C23"/>
    <mergeCell ref="E22:E23"/>
    <mergeCell ref="M22:M23"/>
    <mergeCell ref="N22:N23"/>
    <mergeCell ref="O22:O23"/>
    <mergeCell ref="P22:P23"/>
    <mergeCell ref="Q22:Q23"/>
    <mergeCell ref="M20:M21"/>
    <mergeCell ref="N20:N21"/>
    <mergeCell ref="O20:O21"/>
    <mergeCell ref="P20:P21"/>
    <mergeCell ref="Q20:Q21"/>
    <mergeCell ref="M18:M19"/>
    <mergeCell ref="N18:N19"/>
    <mergeCell ref="P18:P19"/>
    <mergeCell ref="Q18:Q19"/>
    <mergeCell ref="U18:V18"/>
    <mergeCell ref="O18:O19"/>
    <mergeCell ref="E15:E17"/>
    <mergeCell ref="F15:F17"/>
    <mergeCell ref="B18:B23"/>
    <mergeCell ref="C18:C19"/>
    <mergeCell ref="E18:E19"/>
    <mergeCell ref="C20:C21"/>
    <mergeCell ref="E20:E21"/>
    <mergeCell ref="U17:V17"/>
    <mergeCell ref="B10:C10"/>
    <mergeCell ref="D10:I10"/>
    <mergeCell ref="N10:P10"/>
    <mergeCell ref="B11:C11"/>
    <mergeCell ref="D11:I11"/>
    <mergeCell ref="N11:P11"/>
    <mergeCell ref="U11:W11"/>
    <mergeCell ref="G15:G17"/>
    <mergeCell ref="U12:W12"/>
    <mergeCell ref="B13:C13"/>
    <mergeCell ref="D13:I13"/>
    <mergeCell ref="N13:P13"/>
    <mergeCell ref="U13:W13"/>
    <mergeCell ref="N14:P14"/>
    <mergeCell ref="U14:V14"/>
    <mergeCell ref="B12:C12"/>
    <mergeCell ref="D12:I12"/>
    <mergeCell ref="N12:P12"/>
    <mergeCell ref="B14:I14"/>
    <mergeCell ref="U16:V16"/>
    <mergeCell ref="H15:H17"/>
    <mergeCell ref="I15:L16"/>
    <mergeCell ref="M15:N16"/>
    <mergeCell ref="O15:Q15"/>
    <mergeCell ref="U15:V15"/>
    <mergeCell ref="O16:O17"/>
    <mergeCell ref="P16:P17"/>
    <mergeCell ref="Q16:Q17"/>
    <mergeCell ref="B15:B17"/>
    <mergeCell ref="C15:C17"/>
    <mergeCell ref="D15:D17"/>
    <mergeCell ref="T9:X9"/>
    <mergeCell ref="B2:C5"/>
    <mergeCell ref="D2:K3"/>
    <mergeCell ref="L2:O2"/>
    <mergeCell ref="P2:Q5"/>
    <mergeCell ref="L3:O3"/>
    <mergeCell ref="D4:K5"/>
    <mergeCell ref="L4:O4"/>
    <mergeCell ref="L5:O5"/>
    <mergeCell ref="C6:Q6"/>
    <mergeCell ref="D7:Q7"/>
    <mergeCell ref="D8:Q8"/>
    <mergeCell ref="B9:C9"/>
    <mergeCell ref="D9:I9"/>
    <mergeCell ref="J9:L14"/>
    <mergeCell ref="M9:Q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A69"/>
  <sheetViews>
    <sheetView zoomScale="80" zoomScaleNormal="80" workbookViewId="0">
      <selection activeCell="B9" sqref="B9:C9"/>
    </sheetView>
  </sheetViews>
  <sheetFormatPr baseColWidth="10" defaultColWidth="12.5703125" defaultRowHeight="14.25" x14ac:dyDescent="0.2"/>
  <cols>
    <col min="1" max="1" width="6.7109375" style="8" customWidth="1"/>
    <col min="2" max="2" width="45.42578125" style="8" customWidth="1"/>
    <col min="3" max="3" width="64.140625" style="8" customWidth="1"/>
    <col min="4" max="4" width="16.85546875" style="8" customWidth="1"/>
    <col min="5" max="5" width="13.85546875" style="8" customWidth="1"/>
    <col min="6" max="6" width="16.7109375" style="8" customWidth="1"/>
    <col min="7" max="7" width="18" style="8" customWidth="1"/>
    <col min="8" max="8" width="21.5703125" style="8" customWidth="1"/>
    <col min="9" max="9" width="20.5703125" style="8" customWidth="1"/>
    <col min="10" max="10" width="20.85546875" style="8" customWidth="1"/>
    <col min="11" max="11" width="13.5703125" style="8" customWidth="1"/>
    <col min="12" max="12" width="18.85546875" style="8" customWidth="1"/>
    <col min="13" max="13" width="14.85546875" style="9" customWidth="1"/>
    <col min="14" max="14" width="21.140625" style="9" customWidth="1"/>
    <col min="15" max="17" width="16.85546875" style="8" customWidth="1"/>
    <col min="18" max="18" width="21.85546875" style="179" customWidth="1"/>
    <col min="19" max="19" width="12.5703125" style="8"/>
    <col min="20" max="20" width="14.42578125" style="8" customWidth="1"/>
    <col min="21" max="21" width="18.5703125" style="8" customWidth="1"/>
    <col min="22" max="22" width="33.85546875" style="8" customWidth="1"/>
    <col min="23" max="23" width="12.5703125" style="8" hidden="1" customWidth="1"/>
    <col min="24" max="24" width="24.28515625" style="8" customWidth="1"/>
    <col min="25" max="25" width="22.5703125" style="8" customWidth="1"/>
    <col min="26" max="27" width="12.5703125" style="8"/>
    <col min="28" max="28" width="16.85546875" style="8" customWidth="1"/>
    <col min="29" max="29" width="12.5703125" style="8"/>
    <col min="30" max="30" width="30.140625" style="8" customWidth="1"/>
    <col min="31" max="31" width="15.42578125" style="8" customWidth="1"/>
    <col min="32" max="32" width="15.85546875" style="8" customWidth="1"/>
    <col min="33" max="33" width="24.42578125" style="8" customWidth="1"/>
    <col min="34" max="34" width="17.140625" style="8" customWidth="1"/>
    <col min="35" max="16384" width="12.5703125" style="8"/>
  </cols>
  <sheetData>
    <row r="1" spans="2:28" ht="22.5" customHeight="1" x14ac:dyDescent="0.2"/>
    <row r="2" spans="2:28" ht="37.5" customHeight="1" x14ac:dyDescent="0.25">
      <c r="B2" s="203"/>
      <c r="C2" s="203"/>
      <c r="D2" s="197" t="s">
        <v>213</v>
      </c>
      <c r="E2" s="198"/>
      <c r="F2" s="198"/>
      <c r="G2" s="198"/>
      <c r="H2" s="198"/>
      <c r="I2" s="198"/>
      <c r="J2" s="198"/>
      <c r="K2" s="199"/>
      <c r="L2" s="194" t="s">
        <v>214</v>
      </c>
      <c r="M2" s="195"/>
      <c r="N2" s="195"/>
      <c r="O2" s="196"/>
      <c r="P2" s="188"/>
      <c r="Q2" s="189"/>
      <c r="R2" s="180"/>
    </row>
    <row r="3" spans="2:28" ht="37.5" customHeight="1" x14ac:dyDescent="0.25">
      <c r="B3" s="203"/>
      <c r="C3" s="203"/>
      <c r="D3" s="200"/>
      <c r="E3" s="201"/>
      <c r="F3" s="201"/>
      <c r="G3" s="201"/>
      <c r="H3" s="201"/>
      <c r="I3" s="201"/>
      <c r="J3" s="201"/>
      <c r="K3" s="202"/>
      <c r="L3" s="194" t="s">
        <v>215</v>
      </c>
      <c r="M3" s="195"/>
      <c r="N3" s="195"/>
      <c r="O3" s="196"/>
      <c r="P3" s="190"/>
      <c r="Q3" s="191"/>
      <c r="R3" s="180"/>
    </row>
    <row r="4" spans="2:28" ht="33.75" customHeight="1" x14ac:dyDescent="0.25">
      <c r="B4" s="203"/>
      <c r="C4" s="203"/>
      <c r="D4" s="197" t="s">
        <v>216</v>
      </c>
      <c r="E4" s="198"/>
      <c r="F4" s="198"/>
      <c r="G4" s="198"/>
      <c r="H4" s="198"/>
      <c r="I4" s="198"/>
      <c r="J4" s="198"/>
      <c r="K4" s="199"/>
      <c r="L4" s="194" t="s">
        <v>217</v>
      </c>
      <c r="M4" s="195"/>
      <c r="N4" s="195"/>
      <c r="O4" s="196"/>
      <c r="P4" s="190"/>
      <c r="Q4" s="191"/>
      <c r="R4" s="180"/>
    </row>
    <row r="5" spans="2:28" ht="38.25" customHeight="1" x14ac:dyDescent="0.25">
      <c r="B5" s="203"/>
      <c r="C5" s="203"/>
      <c r="D5" s="200"/>
      <c r="E5" s="201"/>
      <c r="F5" s="201"/>
      <c r="G5" s="201"/>
      <c r="H5" s="201"/>
      <c r="I5" s="201"/>
      <c r="J5" s="201"/>
      <c r="K5" s="202"/>
      <c r="L5" s="194" t="s">
        <v>218</v>
      </c>
      <c r="M5" s="195"/>
      <c r="N5" s="195"/>
      <c r="O5" s="196"/>
      <c r="P5" s="192"/>
      <c r="Q5" s="193"/>
      <c r="R5" s="180"/>
    </row>
    <row r="6" spans="2:28" ht="23.25" customHeight="1" x14ac:dyDescent="0.25">
      <c r="D6" s="230"/>
      <c r="E6" s="230"/>
      <c r="F6" s="230"/>
      <c r="G6" s="230"/>
      <c r="H6" s="230"/>
      <c r="I6" s="230"/>
      <c r="J6" s="230"/>
      <c r="K6" s="230"/>
      <c r="L6" s="230"/>
      <c r="M6" s="230"/>
      <c r="N6" s="230"/>
      <c r="O6" s="230"/>
      <c r="P6" s="230"/>
      <c r="Q6" s="230"/>
      <c r="R6" s="180"/>
    </row>
    <row r="7" spans="2:28" ht="31.5" customHeight="1" x14ac:dyDescent="0.25">
      <c r="B7" s="11" t="s">
        <v>31</v>
      </c>
      <c r="C7" s="11" t="s">
        <v>63</v>
      </c>
      <c r="D7" s="251" t="s">
        <v>164</v>
      </c>
      <c r="E7" s="252"/>
      <c r="F7" s="252"/>
      <c r="G7" s="252"/>
      <c r="H7" s="252"/>
      <c r="I7" s="252"/>
      <c r="J7" s="252"/>
      <c r="K7" s="252"/>
      <c r="L7" s="252"/>
      <c r="M7" s="252"/>
      <c r="N7" s="252"/>
      <c r="O7" s="252"/>
      <c r="P7" s="252"/>
      <c r="Q7" s="253"/>
      <c r="R7" s="180"/>
    </row>
    <row r="8" spans="2:28" ht="36" customHeight="1" x14ac:dyDescent="0.25">
      <c r="B8" s="11" t="s">
        <v>25</v>
      </c>
      <c r="C8" s="55" t="s">
        <v>64</v>
      </c>
      <c r="D8" s="231" t="s">
        <v>271</v>
      </c>
      <c r="E8" s="231"/>
      <c r="F8" s="231"/>
      <c r="G8" s="231"/>
      <c r="H8" s="231"/>
      <c r="I8" s="231"/>
      <c r="J8" s="231"/>
      <c r="K8" s="231"/>
      <c r="L8" s="231"/>
      <c r="M8" s="231"/>
      <c r="N8" s="231"/>
      <c r="O8" s="231"/>
      <c r="P8" s="231"/>
      <c r="Q8" s="231"/>
    </row>
    <row r="9" spans="2:28" ht="36" customHeight="1" x14ac:dyDescent="0.2">
      <c r="B9" s="247" t="s">
        <v>65</v>
      </c>
      <c r="C9" s="308"/>
      <c r="D9" s="221"/>
      <c r="E9" s="221"/>
      <c r="F9" s="221"/>
      <c r="G9" s="221"/>
      <c r="H9" s="221"/>
      <c r="I9" s="222"/>
      <c r="J9" s="266" t="s">
        <v>272</v>
      </c>
      <c r="K9" s="267"/>
      <c r="L9" s="268"/>
      <c r="M9" s="241" t="s">
        <v>23</v>
      </c>
      <c r="N9" s="242"/>
      <c r="O9" s="242"/>
      <c r="P9" s="242"/>
      <c r="Q9" s="243"/>
      <c r="R9" s="181"/>
      <c r="T9" s="220"/>
      <c r="U9" s="220"/>
      <c r="V9" s="220"/>
      <c r="W9" s="220"/>
      <c r="X9" s="220"/>
    </row>
    <row r="10" spans="2:28" ht="36" customHeight="1" x14ac:dyDescent="0.2">
      <c r="B10" s="247" t="s">
        <v>66</v>
      </c>
      <c r="C10" s="308"/>
      <c r="D10" s="221"/>
      <c r="E10" s="221"/>
      <c r="F10" s="221"/>
      <c r="G10" s="221"/>
      <c r="H10" s="221"/>
      <c r="I10" s="222"/>
      <c r="J10" s="320"/>
      <c r="K10" s="321"/>
      <c r="L10" s="322"/>
      <c r="M10" s="16" t="s">
        <v>22</v>
      </c>
      <c r="N10" s="223" t="s">
        <v>21</v>
      </c>
      <c r="O10" s="223"/>
      <c r="P10" s="223"/>
      <c r="Q10" s="16" t="s">
        <v>20</v>
      </c>
      <c r="R10" s="181"/>
      <c r="T10" s="17"/>
      <c r="U10" s="17"/>
      <c r="V10" s="17"/>
      <c r="W10" s="17"/>
      <c r="X10" s="17"/>
    </row>
    <row r="11" spans="2:28" ht="45.6" customHeight="1" x14ac:dyDescent="0.2">
      <c r="B11" s="287" t="s">
        <v>67</v>
      </c>
      <c r="C11" s="309"/>
      <c r="D11" s="224"/>
      <c r="E11" s="224"/>
      <c r="F11" s="224"/>
      <c r="G11" s="224"/>
      <c r="H11" s="224"/>
      <c r="I11" s="225"/>
      <c r="J11" s="320"/>
      <c r="K11" s="321"/>
      <c r="L11" s="322"/>
      <c r="M11" s="18"/>
      <c r="N11" s="310" t="s">
        <v>68</v>
      </c>
      <c r="O11" s="311"/>
      <c r="P11" s="312"/>
      <c r="Q11" s="19"/>
      <c r="R11" s="181"/>
      <c r="T11" s="21"/>
      <c r="U11" s="229"/>
      <c r="V11" s="229"/>
      <c r="W11" s="229"/>
      <c r="X11" s="21"/>
      <c r="Z11" s="22"/>
      <c r="AA11" s="22"/>
    </row>
    <row r="12" spans="2:28" ht="74.25" customHeight="1" x14ac:dyDescent="0.2">
      <c r="B12" s="258" t="s">
        <v>69</v>
      </c>
      <c r="C12" s="319"/>
      <c r="D12" s="224"/>
      <c r="E12" s="224"/>
      <c r="F12" s="224"/>
      <c r="G12" s="224"/>
      <c r="H12" s="224"/>
      <c r="I12" s="225"/>
      <c r="J12" s="320"/>
      <c r="K12" s="321"/>
      <c r="L12" s="322"/>
      <c r="M12" s="84"/>
      <c r="N12" s="313"/>
      <c r="O12" s="314"/>
      <c r="P12" s="315"/>
      <c r="Q12" s="24"/>
      <c r="R12" s="181"/>
      <c r="T12" s="25"/>
      <c r="U12" s="254"/>
      <c r="V12" s="254"/>
      <c r="W12" s="254"/>
      <c r="X12" s="26"/>
      <c r="Z12" s="27"/>
      <c r="AA12" s="28"/>
      <c r="AB12" s="29"/>
    </row>
    <row r="13" spans="2:28" ht="74.25" customHeight="1" x14ac:dyDescent="0.2">
      <c r="B13" s="206" t="s">
        <v>70</v>
      </c>
      <c r="C13" s="306"/>
      <c r="D13" s="221"/>
      <c r="E13" s="221"/>
      <c r="F13" s="221"/>
      <c r="G13" s="221"/>
      <c r="H13" s="221"/>
      <c r="I13" s="222"/>
      <c r="J13" s="320"/>
      <c r="K13" s="321"/>
      <c r="L13" s="322"/>
      <c r="M13" s="30"/>
      <c r="N13" s="313"/>
      <c r="O13" s="314"/>
      <c r="P13" s="315"/>
      <c r="Q13" s="31"/>
      <c r="R13" s="181"/>
      <c r="T13" s="25"/>
      <c r="U13" s="254"/>
      <c r="V13" s="254"/>
      <c r="W13" s="254"/>
      <c r="X13" s="26"/>
      <c r="Z13" s="27"/>
      <c r="AA13" s="28"/>
      <c r="AB13" s="29"/>
    </row>
    <row r="14" spans="2:28" ht="51.6" customHeight="1" x14ac:dyDescent="0.2">
      <c r="B14" s="249" t="s">
        <v>273</v>
      </c>
      <c r="C14" s="307"/>
      <c r="D14" s="33" t="s">
        <v>71</v>
      </c>
      <c r="E14" s="221" t="s">
        <v>72</v>
      </c>
      <c r="F14" s="221"/>
      <c r="G14" s="221"/>
      <c r="H14" s="221"/>
      <c r="I14" s="222"/>
      <c r="J14" s="269"/>
      <c r="K14" s="270"/>
      <c r="L14" s="271"/>
      <c r="M14" s="34"/>
      <c r="N14" s="316"/>
      <c r="O14" s="317"/>
      <c r="P14" s="318"/>
      <c r="Q14" s="35"/>
      <c r="R14" s="181"/>
      <c r="T14" s="36"/>
      <c r="U14" s="254"/>
      <c r="V14" s="254"/>
      <c r="W14" s="37"/>
      <c r="X14" s="26"/>
      <c r="Y14" s="38"/>
      <c r="Z14" s="27"/>
      <c r="AA14" s="28"/>
      <c r="AB14" s="29"/>
    </row>
    <row r="15" spans="2:28" ht="28.5" customHeight="1" x14ac:dyDescent="0.25">
      <c r="B15" s="212" t="s">
        <v>29</v>
      </c>
      <c r="C15" s="264" t="s">
        <v>27</v>
      </c>
      <c r="D15" s="210" t="s">
        <v>225</v>
      </c>
      <c r="E15" s="210" t="s">
        <v>19</v>
      </c>
      <c r="F15" s="210" t="s">
        <v>38</v>
      </c>
      <c r="G15" s="265" t="s">
        <v>226</v>
      </c>
      <c r="H15" s="210" t="s">
        <v>30</v>
      </c>
      <c r="I15" s="266" t="s">
        <v>28</v>
      </c>
      <c r="J15" s="267"/>
      <c r="K15" s="267"/>
      <c r="L15" s="268"/>
      <c r="M15" s="210" t="s">
        <v>18</v>
      </c>
      <c r="N15" s="210"/>
      <c r="O15" s="211" t="s">
        <v>17</v>
      </c>
      <c r="P15" s="211"/>
      <c r="Q15" s="211"/>
      <c r="T15" s="39"/>
      <c r="U15" s="260"/>
      <c r="V15" s="260"/>
      <c r="X15" s="26"/>
      <c r="Z15" s="27"/>
      <c r="AA15" s="28"/>
      <c r="AB15" s="29"/>
    </row>
    <row r="16" spans="2:28" ht="33.75" customHeight="1" x14ac:dyDescent="0.2">
      <c r="B16" s="213"/>
      <c r="C16" s="264"/>
      <c r="D16" s="210"/>
      <c r="E16" s="210"/>
      <c r="F16" s="210"/>
      <c r="G16" s="210"/>
      <c r="H16" s="210"/>
      <c r="I16" s="269"/>
      <c r="J16" s="270"/>
      <c r="K16" s="270"/>
      <c r="L16" s="271"/>
      <c r="M16" s="210"/>
      <c r="N16" s="210"/>
      <c r="O16" s="210" t="s">
        <v>16</v>
      </c>
      <c r="P16" s="210" t="s">
        <v>15</v>
      </c>
      <c r="Q16" s="264" t="s">
        <v>14</v>
      </c>
      <c r="T16" s="38"/>
      <c r="U16" s="260"/>
      <c r="V16" s="260"/>
      <c r="X16" s="28"/>
      <c r="Z16" s="27"/>
      <c r="AA16" s="28"/>
      <c r="AB16" s="29"/>
    </row>
    <row r="17" spans="2:28" ht="39.75" customHeight="1" x14ac:dyDescent="0.2">
      <c r="B17" s="214"/>
      <c r="C17" s="264"/>
      <c r="D17" s="210"/>
      <c r="E17" s="210"/>
      <c r="F17" s="210"/>
      <c r="G17" s="210"/>
      <c r="H17" s="210"/>
      <c r="I17" s="40" t="s">
        <v>13</v>
      </c>
      <c r="J17" s="40" t="s">
        <v>12</v>
      </c>
      <c r="K17" s="40" t="s">
        <v>11</v>
      </c>
      <c r="L17" s="41" t="s">
        <v>10</v>
      </c>
      <c r="M17" s="42" t="s">
        <v>9</v>
      </c>
      <c r="N17" s="43" t="s">
        <v>8</v>
      </c>
      <c r="O17" s="210"/>
      <c r="P17" s="210"/>
      <c r="Q17" s="264"/>
      <c r="T17" s="38"/>
      <c r="U17" s="260"/>
      <c r="V17" s="260"/>
      <c r="X17" s="28"/>
      <c r="Z17" s="27"/>
      <c r="AA17" s="28"/>
      <c r="AB17" s="29"/>
    </row>
    <row r="18" spans="2:28" ht="33" customHeight="1" x14ac:dyDescent="0.2">
      <c r="B18" s="262" t="s">
        <v>73</v>
      </c>
      <c r="C18" s="305" t="s">
        <v>74</v>
      </c>
      <c r="D18" s="42" t="s">
        <v>32</v>
      </c>
      <c r="E18" s="262" t="s">
        <v>75</v>
      </c>
      <c r="F18" s="44">
        <v>2</v>
      </c>
      <c r="G18" s="42" t="s">
        <v>32</v>
      </c>
      <c r="H18" s="182">
        <v>35200000</v>
      </c>
      <c r="I18" s="182">
        <f>H18</f>
        <v>35200000</v>
      </c>
      <c r="J18" s="47"/>
      <c r="K18" s="48"/>
      <c r="L18" s="47"/>
      <c r="M18" s="83">
        <v>45293</v>
      </c>
      <c r="N18" s="83">
        <v>45656</v>
      </c>
      <c r="O18" s="204">
        <f>F19/F18</f>
        <v>1</v>
      </c>
      <c r="P18" s="204">
        <f>H19/H18</f>
        <v>0.5625</v>
      </c>
      <c r="Q18" s="205">
        <f>O18*O18/P18</f>
        <v>1.7777777777777777</v>
      </c>
      <c r="T18" s="38"/>
      <c r="U18" s="260"/>
      <c r="V18" s="260"/>
      <c r="X18" s="49"/>
      <c r="Z18" s="27"/>
      <c r="AA18" s="28"/>
      <c r="AB18" s="29"/>
    </row>
    <row r="19" spans="2:28" ht="29.25" customHeight="1" x14ac:dyDescent="0.2">
      <c r="B19" s="263"/>
      <c r="C19" s="305"/>
      <c r="D19" s="42" t="s">
        <v>2</v>
      </c>
      <c r="E19" s="263"/>
      <c r="F19" s="44">
        <v>2</v>
      </c>
      <c r="G19" s="42" t="s">
        <v>33</v>
      </c>
      <c r="H19" s="183">
        <v>19800000</v>
      </c>
      <c r="I19" s="183">
        <f t="shared" ref="I19:I25" si="0">H19</f>
        <v>19800000</v>
      </c>
      <c r="J19" s="47"/>
      <c r="K19" s="48"/>
      <c r="L19" s="47"/>
      <c r="M19" s="83">
        <v>45293</v>
      </c>
      <c r="N19" s="83">
        <v>45656</v>
      </c>
      <c r="O19" s="204"/>
      <c r="P19" s="204"/>
      <c r="Q19" s="205"/>
      <c r="T19" s="38"/>
      <c r="U19" s="51"/>
      <c r="V19" s="51"/>
      <c r="X19" s="49"/>
      <c r="Z19" s="27"/>
      <c r="AA19" s="28"/>
      <c r="AB19" s="29"/>
    </row>
    <row r="20" spans="2:28" ht="27" customHeight="1" x14ac:dyDescent="0.2">
      <c r="B20" s="263"/>
      <c r="C20" s="305" t="s">
        <v>76</v>
      </c>
      <c r="D20" s="42" t="s">
        <v>3</v>
      </c>
      <c r="E20" s="262" t="s">
        <v>77</v>
      </c>
      <c r="F20" s="44">
        <v>1</v>
      </c>
      <c r="G20" s="42" t="s">
        <v>3</v>
      </c>
      <c r="H20" s="182">
        <v>180000000</v>
      </c>
      <c r="I20" s="182">
        <f t="shared" si="0"/>
        <v>180000000</v>
      </c>
      <c r="J20" s="47"/>
      <c r="K20" s="48"/>
      <c r="L20" s="47"/>
      <c r="M20" s="83">
        <v>45293</v>
      </c>
      <c r="N20" s="83">
        <v>45656</v>
      </c>
      <c r="O20" s="204">
        <f t="shared" ref="O20" si="1">F21/F20</f>
        <v>1</v>
      </c>
      <c r="P20" s="204">
        <f t="shared" ref="P20" si="2">H21/H20</f>
        <v>0.43055555555555558</v>
      </c>
      <c r="Q20" s="205">
        <f t="shared" ref="Q20" si="3">O20*O20/P20</f>
        <v>2.32258064516129</v>
      </c>
      <c r="X20" s="52"/>
      <c r="Z20" s="27"/>
      <c r="AA20" s="28"/>
      <c r="AB20" s="29"/>
    </row>
    <row r="21" spans="2:28" ht="41.45" customHeight="1" x14ac:dyDescent="0.2">
      <c r="B21" s="263"/>
      <c r="C21" s="224"/>
      <c r="D21" s="42" t="s">
        <v>2</v>
      </c>
      <c r="E21" s="263"/>
      <c r="F21" s="44">
        <v>1</v>
      </c>
      <c r="G21" s="42" t="s">
        <v>33</v>
      </c>
      <c r="H21" s="184">
        <v>77500000</v>
      </c>
      <c r="I21" s="183">
        <f t="shared" si="0"/>
        <v>77500000</v>
      </c>
      <c r="J21" s="47"/>
      <c r="K21" s="47"/>
      <c r="L21" s="47"/>
      <c r="M21" s="83">
        <v>45293</v>
      </c>
      <c r="N21" s="83">
        <v>45656</v>
      </c>
      <c r="O21" s="204"/>
      <c r="P21" s="204"/>
      <c r="Q21" s="205"/>
      <c r="X21" s="52"/>
      <c r="Z21" s="27"/>
      <c r="AA21" s="28"/>
      <c r="AB21" s="29"/>
    </row>
    <row r="22" spans="2:28" ht="27" customHeight="1" x14ac:dyDescent="0.2">
      <c r="B22" s="263"/>
      <c r="C22" s="305" t="s">
        <v>78</v>
      </c>
      <c r="D22" s="42" t="s">
        <v>3</v>
      </c>
      <c r="E22" s="262" t="s">
        <v>75</v>
      </c>
      <c r="F22" s="44">
        <v>1</v>
      </c>
      <c r="G22" s="42" t="s">
        <v>3</v>
      </c>
      <c r="H22" s="182">
        <v>85000000</v>
      </c>
      <c r="I22" s="182">
        <f t="shared" si="0"/>
        <v>85000000</v>
      </c>
      <c r="L22" s="47"/>
      <c r="M22" s="83">
        <v>45293</v>
      </c>
      <c r="N22" s="83">
        <v>45656</v>
      </c>
      <c r="O22" s="204">
        <f t="shared" ref="O22" si="4">F23/F22</f>
        <v>1</v>
      </c>
      <c r="P22" s="204">
        <f t="shared" ref="P22" si="5">H23/H22</f>
        <v>0.13058823529411764</v>
      </c>
      <c r="Q22" s="205">
        <f t="shared" ref="Q22" si="6">O22*O22/P22</f>
        <v>7.6576576576576576</v>
      </c>
      <c r="X22" s="52"/>
      <c r="Z22" s="27"/>
      <c r="AA22" s="28"/>
      <c r="AB22" s="29"/>
    </row>
    <row r="23" spans="2:28" ht="27" customHeight="1" x14ac:dyDescent="0.2">
      <c r="B23" s="289"/>
      <c r="C23" s="224"/>
      <c r="D23" s="42" t="s">
        <v>2</v>
      </c>
      <c r="E23" s="289"/>
      <c r="F23" s="44">
        <v>1</v>
      </c>
      <c r="G23" s="42" t="s">
        <v>33</v>
      </c>
      <c r="H23" s="184">
        <v>11100000</v>
      </c>
      <c r="I23" s="183">
        <f t="shared" si="0"/>
        <v>11100000</v>
      </c>
      <c r="J23" s="47"/>
      <c r="K23" s="48"/>
      <c r="L23" s="47"/>
      <c r="M23" s="83">
        <v>45293</v>
      </c>
      <c r="N23" s="83">
        <v>45656</v>
      </c>
      <c r="O23" s="204"/>
      <c r="P23" s="204"/>
      <c r="Q23" s="205"/>
      <c r="X23" s="52"/>
      <c r="Z23" s="27"/>
      <c r="AA23" s="28"/>
      <c r="AB23" s="29"/>
    </row>
    <row r="24" spans="2:28" ht="15" x14ac:dyDescent="0.2">
      <c r="B24" s="203"/>
      <c r="C24" s="286" t="s">
        <v>7</v>
      </c>
      <c r="D24" s="42" t="s">
        <v>3</v>
      </c>
      <c r="E24" s="262"/>
      <c r="F24" s="53"/>
      <c r="G24" s="42" t="s">
        <v>3</v>
      </c>
      <c r="H24" s="185">
        <f>SUM(H18,H20,H22)</f>
        <v>300200000</v>
      </c>
      <c r="I24" s="186">
        <f t="shared" si="0"/>
        <v>300200000</v>
      </c>
      <c r="J24" s="47"/>
      <c r="K24" s="47"/>
      <c r="L24" s="47"/>
      <c r="M24" s="47"/>
      <c r="N24" s="81"/>
      <c r="O24" s="204"/>
      <c r="P24" s="290"/>
      <c r="Q24" s="203"/>
    </row>
    <row r="25" spans="2:28" ht="15" x14ac:dyDescent="0.2">
      <c r="B25" s="203"/>
      <c r="C25" s="286"/>
      <c r="D25" s="42" t="s">
        <v>2</v>
      </c>
      <c r="E25" s="289"/>
      <c r="F25" s="53"/>
      <c r="G25" s="42" t="s">
        <v>33</v>
      </c>
      <c r="H25" s="184">
        <f>SUM(H19,H21,H23,)</f>
        <v>108400000</v>
      </c>
      <c r="I25" s="187">
        <f t="shared" si="0"/>
        <v>108400000</v>
      </c>
      <c r="J25" s="47"/>
      <c r="K25" s="60"/>
      <c r="L25" s="47"/>
      <c r="M25" s="47"/>
      <c r="N25" s="81"/>
      <c r="O25" s="204"/>
      <c r="P25" s="290"/>
      <c r="Q25" s="203"/>
    </row>
    <row r="26" spans="2:28" x14ac:dyDescent="0.2">
      <c r="D26" s="61"/>
      <c r="H26" s="62"/>
      <c r="I26" s="63"/>
      <c r="J26" s="27"/>
      <c r="K26" s="27"/>
      <c r="L26" s="27"/>
      <c r="M26" s="64"/>
      <c r="N26" s="64"/>
      <c r="O26" s="63"/>
      <c r="P26" s="65"/>
      <c r="Q26" s="66"/>
    </row>
    <row r="27" spans="2:28" ht="15" x14ac:dyDescent="0.2">
      <c r="B27" s="280" t="s">
        <v>34</v>
      </c>
      <c r="C27" s="280"/>
      <c r="D27" s="281" t="s">
        <v>6</v>
      </c>
      <c r="E27" s="281"/>
      <c r="F27" s="281"/>
      <c r="G27" s="281"/>
      <c r="H27" s="281"/>
      <c r="I27" s="281"/>
      <c r="J27" s="67" t="s">
        <v>36</v>
      </c>
      <c r="K27" s="281" t="s">
        <v>37</v>
      </c>
      <c r="L27" s="281"/>
      <c r="M27" s="278" t="s">
        <v>60</v>
      </c>
      <c r="N27" s="279"/>
      <c r="O27" s="279"/>
      <c r="P27" s="279"/>
      <c r="Q27" s="279"/>
    </row>
    <row r="28" spans="2:28" ht="26.25" customHeight="1" x14ac:dyDescent="0.2">
      <c r="B28" s="297" t="s">
        <v>79</v>
      </c>
      <c r="C28" s="298"/>
      <c r="D28" s="232" t="s">
        <v>5</v>
      </c>
      <c r="E28" s="233"/>
      <c r="F28" s="233"/>
      <c r="G28" s="233"/>
      <c r="H28" s="233"/>
      <c r="I28" s="234"/>
      <c r="J28" s="210"/>
      <c r="K28" s="68" t="s">
        <v>3</v>
      </c>
      <c r="L28" s="69"/>
      <c r="M28" s="299" t="s">
        <v>80</v>
      </c>
      <c r="N28" s="300"/>
      <c r="O28" s="300"/>
      <c r="P28" s="300"/>
      <c r="Q28" s="301"/>
    </row>
    <row r="29" spans="2:28" ht="21" customHeight="1" x14ac:dyDescent="0.2">
      <c r="B29" s="238"/>
      <c r="C29" s="239"/>
      <c r="D29" s="238"/>
      <c r="E29" s="239"/>
      <c r="F29" s="239"/>
      <c r="G29" s="239"/>
      <c r="H29" s="239"/>
      <c r="I29" s="240"/>
      <c r="J29" s="210"/>
      <c r="K29" s="68" t="s">
        <v>2</v>
      </c>
      <c r="L29" s="70"/>
      <c r="M29" s="302"/>
      <c r="N29" s="303"/>
      <c r="O29" s="303"/>
      <c r="P29" s="303"/>
      <c r="Q29" s="304"/>
    </row>
    <row r="30" spans="2:28" ht="18.75" customHeight="1" x14ac:dyDescent="0.2">
      <c r="B30" s="274"/>
      <c r="C30" s="282"/>
      <c r="D30" s="274" t="s">
        <v>5</v>
      </c>
      <c r="E30" s="282"/>
      <c r="F30" s="282"/>
      <c r="G30" s="282"/>
      <c r="H30" s="282"/>
      <c r="I30" s="275"/>
      <c r="J30" s="264"/>
      <c r="K30" s="68" t="s">
        <v>3</v>
      </c>
      <c r="L30" s="71"/>
      <c r="M30" s="272" t="s">
        <v>4</v>
      </c>
      <c r="N30" s="272"/>
      <c r="O30" s="272"/>
      <c r="P30" s="272"/>
      <c r="Q30" s="272"/>
    </row>
    <row r="31" spans="2:28" ht="18" customHeight="1" x14ac:dyDescent="0.2">
      <c r="B31" s="276"/>
      <c r="C31" s="283"/>
      <c r="D31" s="276"/>
      <c r="E31" s="283"/>
      <c r="F31" s="283"/>
      <c r="G31" s="283"/>
      <c r="H31" s="283"/>
      <c r="I31" s="277"/>
      <c r="J31" s="264"/>
      <c r="K31" s="68" t="s">
        <v>2</v>
      </c>
      <c r="L31" s="70"/>
      <c r="M31" s="272"/>
      <c r="N31" s="272"/>
      <c r="O31" s="272"/>
      <c r="P31" s="272"/>
      <c r="Q31" s="272"/>
    </row>
    <row r="32" spans="2:28" ht="19.899999999999999" customHeight="1" x14ac:dyDescent="0.2">
      <c r="B32" s="274"/>
      <c r="C32" s="282"/>
      <c r="D32" s="274" t="s">
        <v>5</v>
      </c>
      <c r="E32" s="282"/>
      <c r="F32" s="282"/>
      <c r="G32" s="282"/>
      <c r="H32" s="282"/>
      <c r="I32" s="275"/>
      <c r="J32" s="264"/>
      <c r="K32" s="68" t="s">
        <v>3</v>
      </c>
      <c r="L32" s="70"/>
      <c r="M32" s="291" t="s">
        <v>81</v>
      </c>
      <c r="N32" s="292"/>
      <c r="O32" s="292"/>
      <c r="P32" s="292"/>
      <c r="Q32" s="293"/>
    </row>
    <row r="33" spans="2:53" ht="21.6" customHeight="1" x14ac:dyDescent="0.2">
      <c r="B33" s="276"/>
      <c r="C33" s="283"/>
      <c r="D33" s="276"/>
      <c r="E33" s="283"/>
      <c r="F33" s="283"/>
      <c r="G33" s="283"/>
      <c r="H33" s="283"/>
      <c r="I33" s="277"/>
      <c r="J33" s="264"/>
      <c r="K33" s="68" t="s">
        <v>2</v>
      </c>
      <c r="L33" s="70"/>
      <c r="M33" s="294"/>
      <c r="N33" s="295"/>
      <c r="O33" s="295"/>
      <c r="P33" s="295"/>
      <c r="Q33" s="296"/>
    </row>
    <row r="34" spans="2:53" ht="15" customHeight="1" x14ac:dyDescent="0.2">
      <c r="B34" s="232" t="s">
        <v>1</v>
      </c>
      <c r="C34" s="233"/>
      <c r="D34" s="233"/>
      <c r="E34" s="233"/>
      <c r="F34" s="233"/>
      <c r="G34" s="233"/>
      <c r="H34" s="233"/>
      <c r="I34" s="233"/>
      <c r="J34" s="233"/>
      <c r="K34" s="233"/>
      <c r="L34" s="234"/>
      <c r="M34" s="272" t="s">
        <v>0</v>
      </c>
      <c r="N34" s="272"/>
      <c r="O34" s="272"/>
      <c r="P34" s="272"/>
      <c r="Q34" s="272"/>
    </row>
    <row r="35" spans="2:53" ht="29.25" customHeight="1" x14ac:dyDescent="0.2">
      <c r="B35" s="238"/>
      <c r="C35" s="239"/>
      <c r="D35" s="239"/>
      <c r="E35" s="239"/>
      <c r="F35" s="239"/>
      <c r="G35" s="239"/>
      <c r="H35" s="239"/>
      <c r="I35" s="239"/>
      <c r="J35" s="239"/>
      <c r="K35" s="239"/>
      <c r="L35" s="240"/>
      <c r="M35" s="272"/>
      <c r="N35" s="272"/>
      <c r="O35" s="272"/>
      <c r="P35" s="272"/>
      <c r="Q35" s="272"/>
    </row>
    <row r="36" spans="2:53" x14ac:dyDescent="0.2">
      <c r="M36" s="72"/>
      <c r="N36" s="72"/>
    </row>
    <row r="37" spans="2:53" x14ac:dyDescent="0.2">
      <c r="R37" s="178"/>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row>
    <row r="38" spans="2:53" x14ac:dyDescent="0.2">
      <c r="R38" s="178"/>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row>
    <row r="39" spans="2:53" x14ac:dyDescent="0.2">
      <c r="C39" s="7"/>
      <c r="R39" s="178"/>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row>
    <row r="40" spans="2:53" x14ac:dyDescent="0.2">
      <c r="R40" s="178"/>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row>
    <row r="41" spans="2:53" x14ac:dyDescent="0.2">
      <c r="R41" s="178"/>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row>
    <row r="42" spans="2:53" x14ac:dyDescent="0.2">
      <c r="R42" s="178"/>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row>
    <row r="43" spans="2:53" x14ac:dyDescent="0.2">
      <c r="R43" s="178"/>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row>
    <row r="44" spans="2:53" x14ac:dyDescent="0.2">
      <c r="R44" s="178"/>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row>
    <row r="45" spans="2:53" x14ac:dyDescent="0.2">
      <c r="R45" s="178"/>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row>
    <row r="46" spans="2:53" x14ac:dyDescent="0.2">
      <c r="R46" s="178"/>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row>
    <row r="47" spans="2:53" x14ac:dyDescent="0.2">
      <c r="R47" s="178"/>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row>
    <row r="48" spans="2:53" x14ac:dyDescent="0.2">
      <c r="R48" s="178"/>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row>
    <row r="49" spans="18:53" x14ac:dyDescent="0.2">
      <c r="R49" s="178"/>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row>
    <row r="50" spans="18:53" x14ac:dyDescent="0.2">
      <c r="R50" s="178"/>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row>
    <row r="51" spans="18:53" x14ac:dyDescent="0.2">
      <c r="R51" s="178"/>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row>
    <row r="52" spans="18:53" x14ac:dyDescent="0.2">
      <c r="R52" s="178"/>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row>
    <row r="53" spans="18:53" x14ac:dyDescent="0.2">
      <c r="R53" s="178"/>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row>
    <row r="54" spans="18:53" x14ac:dyDescent="0.2">
      <c r="R54" s="178"/>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row>
    <row r="55" spans="18:53" x14ac:dyDescent="0.2">
      <c r="R55" s="178"/>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row>
    <row r="56" spans="18:53" x14ac:dyDescent="0.2">
      <c r="R56" s="178"/>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row>
    <row r="57" spans="18:53" x14ac:dyDescent="0.2">
      <c r="R57" s="178"/>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row>
    <row r="58" spans="18:53" x14ac:dyDescent="0.2">
      <c r="R58" s="178"/>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row>
    <row r="59" spans="18:53" x14ac:dyDescent="0.2">
      <c r="R59" s="178"/>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row>
    <row r="60" spans="18:53" x14ac:dyDescent="0.2">
      <c r="R60" s="178"/>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row>
    <row r="61" spans="18:53" x14ac:dyDescent="0.2">
      <c r="R61" s="178"/>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row>
    <row r="62" spans="18:53" x14ac:dyDescent="0.2">
      <c r="R62" s="178"/>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row>
    <row r="63" spans="18:53" x14ac:dyDescent="0.2">
      <c r="R63" s="178"/>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row>
    <row r="64" spans="18:53" x14ac:dyDescent="0.2">
      <c r="R64" s="178"/>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row>
    <row r="65" spans="18:53" x14ac:dyDescent="0.2">
      <c r="R65" s="178"/>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row>
    <row r="66" spans="18:53" x14ac:dyDescent="0.2">
      <c r="R66" s="178"/>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row>
    <row r="67" spans="18:53" x14ac:dyDescent="0.2">
      <c r="R67" s="178"/>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row>
    <row r="68" spans="18:53" x14ac:dyDescent="0.2">
      <c r="R68" s="178"/>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row>
    <row r="69" spans="18:53" x14ac:dyDescent="0.2">
      <c r="R69" s="178"/>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row>
  </sheetData>
  <mergeCells count="89">
    <mergeCell ref="B2:C5"/>
    <mergeCell ref="D2:K3"/>
    <mergeCell ref="L2:O2"/>
    <mergeCell ref="P2:Q5"/>
    <mergeCell ref="L3:O3"/>
    <mergeCell ref="D4:K5"/>
    <mergeCell ref="L4:O4"/>
    <mergeCell ref="L5:O5"/>
    <mergeCell ref="D6:Q6"/>
    <mergeCell ref="D7:Q7"/>
    <mergeCell ref="D8:Q8"/>
    <mergeCell ref="B9:C9"/>
    <mergeCell ref="D9:I9"/>
    <mergeCell ref="J9:L14"/>
    <mergeCell ref="M9:Q9"/>
    <mergeCell ref="T9:X9"/>
    <mergeCell ref="B10:C10"/>
    <mergeCell ref="D10:I10"/>
    <mergeCell ref="N10:P10"/>
    <mergeCell ref="B11:C11"/>
    <mergeCell ref="D11:I11"/>
    <mergeCell ref="N11:P14"/>
    <mergeCell ref="U11:W11"/>
    <mergeCell ref="B12:C12"/>
    <mergeCell ref="D12:I12"/>
    <mergeCell ref="G15:G17"/>
    <mergeCell ref="U12:W12"/>
    <mergeCell ref="B13:C13"/>
    <mergeCell ref="D13:I13"/>
    <mergeCell ref="U13:W13"/>
    <mergeCell ref="B14:C14"/>
    <mergeCell ref="E14:I14"/>
    <mergeCell ref="U14:V14"/>
    <mergeCell ref="B15:B17"/>
    <mergeCell ref="C15:C17"/>
    <mergeCell ref="D15:D17"/>
    <mergeCell ref="E15:E17"/>
    <mergeCell ref="F15:F17"/>
    <mergeCell ref="H15:H17"/>
    <mergeCell ref="I15:L16"/>
    <mergeCell ref="M15:N16"/>
    <mergeCell ref="O15:Q15"/>
    <mergeCell ref="U15:V15"/>
    <mergeCell ref="O16:O17"/>
    <mergeCell ref="P16:P17"/>
    <mergeCell ref="Q16:Q17"/>
    <mergeCell ref="U16:V16"/>
    <mergeCell ref="U17:V17"/>
    <mergeCell ref="U18:V18"/>
    <mergeCell ref="C20:C21"/>
    <mergeCell ref="E20:E21"/>
    <mergeCell ref="O20:O21"/>
    <mergeCell ref="P20:P21"/>
    <mergeCell ref="Q20:Q21"/>
    <mergeCell ref="C18:C19"/>
    <mergeCell ref="E18:E19"/>
    <mergeCell ref="O18:O19"/>
    <mergeCell ref="P18:P19"/>
    <mergeCell ref="Q18:Q19"/>
    <mergeCell ref="Q22:Q23"/>
    <mergeCell ref="B24:B25"/>
    <mergeCell ref="C24:C25"/>
    <mergeCell ref="E24:E25"/>
    <mergeCell ref="O24:O25"/>
    <mergeCell ref="P24:P25"/>
    <mergeCell ref="Q24:Q25"/>
    <mergeCell ref="B18:B23"/>
    <mergeCell ref="C22:C23"/>
    <mergeCell ref="E22:E23"/>
    <mergeCell ref="O22:O23"/>
    <mergeCell ref="P22:P23"/>
    <mergeCell ref="B27:C27"/>
    <mergeCell ref="D27:I27"/>
    <mergeCell ref="K27:L27"/>
    <mergeCell ref="M27:Q27"/>
    <mergeCell ref="B28:C29"/>
    <mergeCell ref="D28:I29"/>
    <mergeCell ref="J28:J29"/>
    <mergeCell ref="M28:Q29"/>
    <mergeCell ref="B34:L35"/>
    <mergeCell ref="M34:Q35"/>
    <mergeCell ref="B30:C31"/>
    <mergeCell ref="D30:I31"/>
    <mergeCell ref="J30:J31"/>
    <mergeCell ref="M30:Q31"/>
    <mergeCell ref="B32:C33"/>
    <mergeCell ref="D32:I33"/>
    <mergeCell ref="J32:J33"/>
    <mergeCell ref="M32:Q3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A75"/>
  <sheetViews>
    <sheetView zoomScale="80" zoomScaleNormal="80" workbookViewId="0">
      <selection activeCell="D11" sqref="D11:I11"/>
    </sheetView>
  </sheetViews>
  <sheetFormatPr baseColWidth="10" defaultColWidth="12.5703125" defaultRowHeight="14.25" x14ac:dyDescent="0.2"/>
  <cols>
    <col min="1" max="1" width="6.7109375" style="8" customWidth="1"/>
    <col min="2" max="2" width="45.42578125" style="8" customWidth="1"/>
    <col min="3" max="3" width="86.85546875" style="8" customWidth="1"/>
    <col min="4" max="4" width="16.85546875" style="8" customWidth="1"/>
    <col min="5" max="5" width="13.85546875" style="8" customWidth="1"/>
    <col min="6" max="6" width="16.7109375" style="8" customWidth="1"/>
    <col min="7" max="7" width="18" style="8" customWidth="1"/>
    <col min="8" max="8" width="22.85546875" style="8" customWidth="1"/>
    <col min="9" max="9" width="18.28515625" style="8" customWidth="1"/>
    <col min="10" max="10" width="20.85546875" style="8" customWidth="1"/>
    <col min="11" max="11" width="13.5703125" style="8" customWidth="1"/>
    <col min="12" max="12" width="18.5703125" style="8" customWidth="1"/>
    <col min="13" max="13" width="14.85546875" style="9" customWidth="1"/>
    <col min="14" max="14" width="21.140625" style="9" customWidth="1"/>
    <col min="15" max="17" width="16.85546875" style="8" customWidth="1"/>
    <col min="18" max="18" width="16.42578125" style="8" customWidth="1"/>
    <col min="19" max="19" width="12.5703125" style="8"/>
    <col min="20" max="20" width="14.42578125" style="8" customWidth="1"/>
    <col min="21" max="21" width="18.5703125" style="8" customWidth="1"/>
    <col min="22" max="22" width="33.85546875" style="8" customWidth="1"/>
    <col min="23" max="23" width="12.5703125" style="8" hidden="1" customWidth="1"/>
    <col min="24" max="24" width="24.28515625" style="8" customWidth="1"/>
    <col min="25" max="25" width="22.5703125" style="8" customWidth="1"/>
    <col min="26" max="27" width="12.5703125" style="8"/>
    <col min="28" max="28" width="16.85546875" style="8" customWidth="1"/>
    <col min="29" max="29" width="12.5703125" style="8"/>
    <col min="30" max="30" width="30.140625" style="8" customWidth="1"/>
    <col min="31" max="31" width="15.42578125" style="8" customWidth="1"/>
    <col min="32" max="32" width="15.85546875" style="8" customWidth="1"/>
    <col min="33" max="33" width="24.42578125" style="8" customWidth="1"/>
    <col min="34" max="34" width="17.140625" style="8" customWidth="1"/>
    <col min="35" max="16384" width="12.5703125" style="8"/>
  </cols>
  <sheetData>
    <row r="1" spans="2:28" ht="22.5" customHeight="1" x14ac:dyDescent="0.2"/>
    <row r="2" spans="2:28" ht="37.5" customHeight="1" x14ac:dyDescent="0.25">
      <c r="B2" s="203"/>
      <c r="C2" s="203"/>
      <c r="D2" s="197" t="s">
        <v>213</v>
      </c>
      <c r="E2" s="198"/>
      <c r="F2" s="198"/>
      <c r="G2" s="198"/>
      <c r="H2" s="198"/>
      <c r="I2" s="198"/>
      <c r="J2" s="198"/>
      <c r="K2" s="199"/>
      <c r="L2" s="194" t="s">
        <v>214</v>
      </c>
      <c r="M2" s="195"/>
      <c r="N2" s="195"/>
      <c r="O2" s="196"/>
      <c r="P2" s="188"/>
      <c r="Q2" s="189"/>
      <c r="R2" s="10"/>
    </row>
    <row r="3" spans="2:28" ht="37.5" customHeight="1" x14ac:dyDescent="0.25">
      <c r="B3" s="203"/>
      <c r="C3" s="203"/>
      <c r="D3" s="200"/>
      <c r="E3" s="201"/>
      <c r="F3" s="201"/>
      <c r="G3" s="201"/>
      <c r="H3" s="201"/>
      <c r="I3" s="201"/>
      <c r="J3" s="201"/>
      <c r="K3" s="202"/>
      <c r="L3" s="194" t="s">
        <v>215</v>
      </c>
      <c r="M3" s="195"/>
      <c r="N3" s="195"/>
      <c r="O3" s="196"/>
      <c r="P3" s="190"/>
      <c r="Q3" s="191"/>
      <c r="R3" s="10"/>
    </row>
    <row r="4" spans="2:28" ht="33.75" customHeight="1" x14ac:dyDescent="0.25">
      <c r="B4" s="203"/>
      <c r="C4" s="203"/>
      <c r="D4" s="197" t="s">
        <v>216</v>
      </c>
      <c r="E4" s="198"/>
      <c r="F4" s="198"/>
      <c r="G4" s="198"/>
      <c r="H4" s="198"/>
      <c r="I4" s="198"/>
      <c r="J4" s="198"/>
      <c r="K4" s="199"/>
      <c r="L4" s="194" t="s">
        <v>217</v>
      </c>
      <c r="M4" s="195"/>
      <c r="N4" s="195"/>
      <c r="O4" s="196"/>
      <c r="P4" s="190"/>
      <c r="Q4" s="191"/>
      <c r="R4" s="10"/>
    </row>
    <row r="5" spans="2:28" ht="38.25" customHeight="1" x14ac:dyDescent="0.25">
      <c r="B5" s="203"/>
      <c r="C5" s="203"/>
      <c r="D5" s="200"/>
      <c r="E5" s="201"/>
      <c r="F5" s="201"/>
      <c r="G5" s="201"/>
      <c r="H5" s="201"/>
      <c r="I5" s="201"/>
      <c r="J5" s="201"/>
      <c r="K5" s="202"/>
      <c r="L5" s="194" t="s">
        <v>218</v>
      </c>
      <c r="M5" s="195"/>
      <c r="N5" s="195"/>
      <c r="O5" s="196"/>
      <c r="P5" s="192"/>
      <c r="Q5" s="193"/>
      <c r="R5" s="10"/>
    </row>
    <row r="6" spans="2:28" ht="23.25" customHeight="1" x14ac:dyDescent="0.25">
      <c r="C6" s="230"/>
      <c r="D6" s="230"/>
      <c r="E6" s="230"/>
      <c r="F6" s="230"/>
      <c r="G6" s="230"/>
      <c r="H6" s="230"/>
      <c r="I6" s="230"/>
      <c r="J6" s="230"/>
      <c r="K6" s="230"/>
      <c r="L6" s="230"/>
      <c r="M6" s="230"/>
      <c r="N6" s="230"/>
      <c r="O6" s="230"/>
      <c r="P6" s="230"/>
      <c r="Q6" s="230"/>
      <c r="R6" s="10"/>
    </row>
    <row r="7" spans="2:28" ht="31.5" customHeight="1" x14ac:dyDescent="0.25">
      <c r="B7" s="11" t="s">
        <v>31</v>
      </c>
      <c r="C7" s="55" t="s">
        <v>92</v>
      </c>
      <c r="D7" s="251" t="s">
        <v>240</v>
      </c>
      <c r="E7" s="252"/>
      <c r="F7" s="252"/>
      <c r="G7" s="252"/>
      <c r="H7" s="252"/>
      <c r="I7" s="252"/>
      <c r="J7" s="252"/>
      <c r="K7" s="252"/>
      <c r="L7" s="252"/>
      <c r="M7" s="252"/>
      <c r="N7" s="252"/>
      <c r="O7" s="252"/>
      <c r="P7" s="252"/>
      <c r="Q7" s="253"/>
      <c r="R7" s="10"/>
    </row>
    <row r="8" spans="2:28" ht="36" customHeight="1" x14ac:dyDescent="0.25">
      <c r="B8" s="11" t="s">
        <v>25</v>
      </c>
      <c r="C8" s="55" t="s">
        <v>160</v>
      </c>
      <c r="D8" s="231" t="s">
        <v>241</v>
      </c>
      <c r="E8" s="231"/>
      <c r="F8" s="231"/>
      <c r="G8" s="231"/>
      <c r="H8" s="231"/>
      <c r="I8" s="231"/>
      <c r="J8" s="231"/>
      <c r="K8" s="231"/>
      <c r="L8" s="231"/>
      <c r="M8" s="231"/>
      <c r="N8" s="231"/>
      <c r="O8" s="231"/>
      <c r="P8" s="231"/>
      <c r="Q8" s="231"/>
    </row>
    <row r="9" spans="2:28" ht="36" customHeight="1" x14ac:dyDescent="0.2">
      <c r="B9" s="247" t="s">
        <v>242</v>
      </c>
      <c r="C9" s="248"/>
      <c r="D9" s="221"/>
      <c r="E9" s="221"/>
      <c r="F9" s="221"/>
      <c r="G9" s="221"/>
      <c r="H9" s="221"/>
      <c r="I9" s="222"/>
      <c r="J9" s="266" t="s">
        <v>243</v>
      </c>
      <c r="K9" s="267"/>
      <c r="L9" s="268"/>
      <c r="M9" s="241" t="s">
        <v>23</v>
      </c>
      <c r="N9" s="242"/>
      <c r="O9" s="242"/>
      <c r="P9" s="242"/>
      <c r="Q9" s="243"/>
      <c r="R9" s="14"/>
      <c r="T9" s="220"/>
      <c r="U9" s="220"/>
      <c r="V9" s="220"/>
      <c r="W9" s="220"/>
      <c r="X9" s="220"/>
    </row>
    <row r="10" spans="2:28" ht="36" customHeight="1" x14ac:dyDescent="0.2">
      <c r="B10" s="247" t="s">
        <v>244</v>
      </c>
      <c r="C10" s="248"/>
      <c r="D10" s="221"/>
      <c r="E10" s="221"/>
      <c r="F10" s="221"/>
      <c r="G10" s="221"/>
      <c r="H10" s="221"/>
      <c r="I10" s="222"/>
      <c r="J10" s="320"/>
      <c r="K10" s="321"/>
      <c r="L10" s="322"/>
      <c r="M10" s="15" t="s">
        <v>22</v>
      </c>
      <c r="N10" s="223" t="s">
        <v>21</v>
      </c>
      <c r="O10" s="223"/>
      <c r="P10" s="223"/>
      <c r="Q10" s="15" t="s">
        <v>20</v>
      </c>
      <c r="R10" s="14"/>
      <c r="T10" s="17"/>
      <c r="U10" s="17"/>
      <c r="V10" s="17"/>
      <c r="W10" s="17"/>
      <c r="X10" s="17"/>
    </row>
    <row r="11" spans="2:28" ht="42.75" customHeight="1" x14ac:dyDescent="0.2">
      <c r="B11" s="287" t="s">
        <v>245</v>
      </c>
      <c r="C11" s="288"/>
      <c r="D11" s="224"/>
      <c r="E11" s="224"/>
      <c r="F11" s="224"/>
      <c r="G11" s="224"/>
      <c r="H11" s="224"/>
      <c r="I11" s="225"/>
      <c r="J11" s="320"/>
      <c r="K11" s="321"/>
      <c r="L11" s="322"/>
      <c r="M11" s="18"/>
      <c r="N11" s="226"/>
      <c r="O11" s="227"/>
      <c r="P11" s="228"/>
      <c r="Q11" s="19"/>
      <c r="R11" s="14"/>
      <c r="T11" s="20"/>
      <c r="U11" s="229"/>
      <c r="V11" s="229"/>
      <c r="W11" s="229"/>
      <c r="X11" s="20"/>
      <c r="Z11" s="22"/>
      <c r="AA11" s="22"/>
    </row>
    <row r="12" spans="2:28" ht="74.25" customHeight="1" x14ac:dyDescent="0.2">
      <c r="B12" s="258" t="s">
        <v>246</v>
      </c>
      <c r="C12" s="259"/>
      <c r="D12" s="224"/>
      <c r="E12" s="224"/>
      <c r="F12" s="224"/>
      <c r="G12" s="224"/>
      <c r="H12" s="224"/>
      <c r="I12" s="225"/>
      <c r="J12" s="320"/>
      <c r="K12" s="321"/>
      <c r="L12" s="322"/>
      <c r="M12" s="23"/>
      <c r="N12" s="244" t="s">
        <v>159</v>
      </c>
      <c r="O12" s="245"/>
      <c r="P12" s="246"/>
      <c r="Q12" s="24"/>
      <c r="R12" s="14"/>
      <c r="T12" s="25"/>
      <c r="U12" s="254"/>
      <c r="V12" s="254"/>
      <c r="W12" s="254"/>
      <c r="X12" s="26"/>
      <c r="Z12" s="27"/>
      <c r="AA12" s="28"/>
      <c r="AB12" s="29"/>
    </row>
    <row r="13" spans="2:28" ht="49.9" customHeight="1" x14ac:dyDescent="0.2">
      <c r="B13" s="206" t="s">
        <v>247</v>
      </c>
      <c r="C13" s="207"/>
      <c r="D13" s="221"/>
      <c r="E13" s="221"/>
      <c r="F13" s="221"/>
      <c r="G13" s="221"/>
      <c r="H13" s="221"/>
      <c r="I13" s="222"/>
      <c r="J13" s="320"/>
      <c r="K13" s="321"/>
      <c r="L13" s="322"/>
      <c r="M13" s="30"/>
      <c r="N13" s="255"/>
      <c r="O13" s="256"/>
      <c r="P13" s="257"/>
      <c r="Q13" s="31"/>
      <c r="R13" s="14"/>
      <c r="T13" s="25"/>
      <c r="U13" s="254"/>
      <c r="V13" s="254"/>
      <c r="W13" s="254"/>
      <c r="X13" s="26"/>
      <c r="Z13" s="27"/>
      <c r="AA13" s="28"/>
      <c r="AB13" s="29"/>
    </row>
    <row r="14" spans="2:28" ht="52.9" customHeight="1" x14ac:dyDescent="0.2">
      <c r="B14" s="32" t="s">
        <v>248</v>
      </c>
      <c r="C14" s="33"/>
      <c r="D14" s="307" t="s">
        <v>249</v>
      </c>
      <c r="E14" s="307"/>
      <c r="F14" s="307"/>
      <c r="G14" s="307"/>
      <c r="H14" s="307"/>
      <c r="I14" s="250"/>
      <c r="J14" s="269"/>
      <c r="K14" s="270"/>
      <c r="L14" s="271"/>
      <c r="M14" s="34"/>
      <c r="N14" s="255"/>
      <c r="O14" s="256"/>
      <c r="P14" s="257"/>
      <c r="Q14" s="35"/>
      <c r="R14" s="14"/>
      <c r="T14" s="36"/>
      <c r="U14" s="254"/>
      <c r="V14" s="254"/>
      <c r="W14" s="37"/>
      <c r="X14" s="26"/>
      <c r="Y14" s="38"/>
      <c r="Z14" s="27"/>
      <c r="AA14" s="28"/>
      <c r="AB14" s="29"/>
    </row>
    <row r="15" spans="2:28" ht="28.5" customHeight="1" x14ac:dyDescent="0.25">
      <c r="B15" s="212" t="s">
        <v>29</v>
      </c>
      <c r="C15" s="264" t="s">
        <v>27</v>
      </c>
      <c r="D15" s="210" t="s">
        <v>225</v>
      </c>
      <c r="E15" s="210" t="s">
        <v>19</v>
      </c>
      <c r="F15" s="210" t="s">
        <v>38</v>
      </c>
      <c r="G15" s="265" t="s">
        <v>226</v>
      </c>
      <c r="H15" s="210" t="s">
        <v>30</v>
      </c>
      <c r="I15" s="266" t="s">
        <v>28</v>
      </c>
      <c r="J15" s="267"/>
      <c r="K15" s="267"/>
      <c r="L15" s="268"/>
      <c r="M15" s="210" t="s">
        <v>18</v>
      </c>
      <c r="N15" s="210"/>
      <c r="O15" s="211" t="s">
        <v>17</v>
      </c>
      <c r="P15" s="211"/>
      <c r="Q15" s="211"/>
      <c r="T15" s="39"/>
      <c r="U15" s="260"/>
      <c r="V15" s="260"/>
      <c r="X15" s="26"/>
      <c r="Z15" s="27"/>
      <c r="AA15" s="28"/>
      <c r="AB15" s="29"/>
    </row>
    <row r="16" spans="2:28" ht="33.75" customHeight="1" x14ac:dyDescent="0.2">
      <c r="B16" s="213"/>
      <c r="C16" s="264"/>
      <c r="D16" s="210"/>
      <c r="E16" s="210"/>
      <c r="F16" s="210"/>
      <c r="G16" s="210"/>
      <c r="H16" s="210"/>
      <c r="I16" s="269"/>
      <c r="J16" s="270"/>
      <c r="K16" s="270"/>
      <c r="L16" s="271"/>
      <c r="M16" s="210"/>
      <c r="N16" s="210"/>
      <c r="O16" s="210" t="s">
        <v>16</v>
      </c>
      <c r="P16" s="210" t="s">
        <v>15</v>
      </c>
      <c r="Q16" s="264" t="s">
        <v>14</v>
      </c>
      <c r="T16" s="38"/>
      <c r="U16" s="260"/>
      <c r="V16" s="260"/>
      <c r="X16" s="28"/>
      <c r="Z16" s="27"/>
      <c r="AA16" s="28"/>
      <c r="AB16" s="29"/>
    </row>
    <row r="17" spans="2:28" ht="39.75" customHeight="1" x14ac:dyDescent="0.2">
      <c r="B17" s="214"/>
      <c r="C17" s="264"/>
      <c r="D17" s="210"/>
      <c r="E17" s="210"/>
      <c r="F17" s="210"/>
      <c r="G17" s="210"/>
      <c r="H17" s="210"/>
      <c r="I17" s="40" t="s">
        <v>13</v>
      </c>
      <c r="J17" s="40" t="s">
        <v>12</v>
      </c>
      <c r="K17" s="40" t="s">
        <v>11</v>
      </c>
      <c r="L17" s="41" t="s">
        <v>10</v>
      </c>
      <c r="M17" s="42" t="s">
        <v>9</v>
      </c>
      <c r="N17" s="43" t="s">
        <v>8</v>
      </c>
      <c r="O17" s="210"/>
      <c r="P17" s="210"/>
      <c r="Q17" s="264"/>
      <c r="T17" s="38"/>
      <c r="U17" s="260"/>
      <c r="V17" s="260"/>
      <c r="X17" s="28"/>
      <c r="Z17" s="27"/>
      <c r="AA17" s="28"/>
      <c r="AB17" s="29"/>
    </row>
    <row r="18" spans="2:28" ht="33" customHeight="1" x14ac:dyDescent="0.2">
      <c r="B18" s="261" t="s">
        <v>250</v>
      </c>
      <c r="C18" s="323" t="s">
        <v>93</v>
      </c>
      <c r="D18" s="42" t="s">
        <v>32</v>
      </c>
      <c r="E18" s="262" t="s">
        <v>26</v>
      </c>
      <c r="F18" s="44">
        <v>1</v>
      </c>
      <c r="G18" s="42" t="s">
        <v>32</v>
      </c>
      <c r="H18" s="78">
        <v>191713332</v>
      </c>
      <c r="I18" s="78">
        <f>H18</f>
        <v>191713332</v>
      </c>
      <c r="J18" s="47"/>
      <c r="K18" s="48"/>
      <c r="L18" s="47"/>
      <c r="M18" s="83">
        <v>45293</v>
      </c>
      <c r="N18" s="83">
        <v>45657</v>
      </c>
      <c r="O18" s="204">
        <f>+F19/F18</f>
        <v>1</v>
      </c>
      <c r="P18" s="204">
        <f>+H19/H18</f>
        <v>0.31060263456273352</v>
      </c>
      <c r="Q18" s="325">
        <f>+(O18*O18)/P18</f>
        <v>3.2195477073393159</v>
      </c>
      <c r="T18" s="38"/>
      <c r="U18" s="260"/>
      <c r="V18" s="260"/>
      <c r="X18" s="49"/>
      <c r="Z18" s="27"/>
      <c r="AA18" s="28"/>
      <c r="AB18" s="29"/>
    </row>
    <row r="19" spans="2:28" ht="37.5" customHeight="1" x14ac:dyDescent="0.2">
      <c r="B19" s="261"/>
      <c r="C19" s="323"/>
      <c r="D19" s="42" t="s">
        <v>2</v>
      </c>
      <c r="E19" s="263"/>
      <c r="F19" s="53">
        <v>1</v>
      </c>
      <c r="G19" s="42" t="s">
        <v>33</v>
      </c>
      <c r="H19" s="75">
        <v>59546666</v>
      </c>
      <c r="I19" s="75">
        <f t="shared" ref="I19:I31" si="0">H19</f>
        <v>59546666</v>
      </c>
      <c r="J19" s="47"/>
      <c r="K19" s="48"/>
      <c r="L19" s="47"/>
      <c r="M19" s="83">
        <v>45293</v>
      </c>
      <c r="N19" s="83">
        <v>45657</v>
      </c>
      <c r="O19" s="204"/>
      <c r="P19" s="204"/>
      <c r="Q19" s="325"/>
      <c r="T19" s="38"/>
      <c r="U19" s="51"/>
      <c r="V19" s="51"/>
      <c r="X19" s="49"/>
      <c r="Z19" s="27"/>
      <c r="AA19" s="28"/>
      <c r="AB19" s="29"/>
    </row>
    <row r="20" spans="2:28" ht="27" customHeight="1" x14ac:dyDescent="0.2">
      <c r="B20" s="261"/>
      <c r="C20" s="323" t="s">
        <v>94</v>
      </c>
      <c r="D20" s="42" t="s">
        <v>3</v>
      </c>
      <c r="E20" s="262" t="s">
        <v>26</v>
      </c>
      <c r="F20" s="44">
        <v>200</v>
      </c>
      <c r="G20" s="42" t="s">
        <v>3</v>
      </c>
      <c r="H20" s="78">
        <f>182219999+8527484</f>
        <v>190747483</v>
      </c>
      <c r="I20" s="78">
        <f t="shared" si="0"/>
        <v>190747483</v>
      </c>
      <c r="J20" s="47"/>
      <c r="K20" s="48"/>
      <c r="L20" s="47"/>
      <c r="M20" s="83">
        <v>45293</v>
      </c>
      <c r="N20" s="83">
        <v>45657</v>
      </c>
      <c r="O20" s="204">
        <f t="shared" ref="O20" si="1">+F21/F20</f>
        <v>1</v>
      </c>
      <c r="P20" s="204">
        <f t="shared" ref="P20" si="2">+H21/H20</f>
        <v>0.21941748505273856</v>
      </c>
      <c r="Q20" s="325">
        <f t="shared" ref="Q20" si="3">+(O20*O20)/P20</f>
        <v>4.5575219302128218</v>
      </c>
      <c r="X20" s="52"/>
      <c r="Z20" s="27"/>
      <c r="AA20" s="28"/>
      <c r="AB20" s="29"/>
    </row>
    <row r="21" spans="2:28" ht="27" customHeight="1" x14ac:dyDescent="0.2">
      <c r="B21" s="261"/>
      <c r="C21" s="324"/>
      <c r="D21" s="42" t="s">
        <v>2</v>
      </c>
      <c r="E21" s="289"/>
      <c r="F21" s="44">
        <v>200</v>
      </c>
      <c r="G21" s="42" t="s">
        <v>33</v>
      </c>
      <c r="H21" s="77">
        <v>41853333</v>
      </c>
      <c r="I21" s="75">
        <f t="shared" si="0"/>
        <v>41853333</v>
      </c>
      <c r="J21" s="47"/>
      <c r="K21" s="48"/>
      <c r="L21" s="47"/>
      <c r="M21" s="83">
        <v>45293</v>
      </c>
      <c r="N21" s="83">
        <v>45657</v>
      </c>
      <c r="O21" s="204"/>
      <c r="P21" s="204"/>
      <c r="Q21" s="325"/>
      <c r="X21" s="52"/>
      <c r="Z21" s="27"/>
      <c r="AA21" s="28"/>
      <c r="AB21" s="29"/>
    </row>
    <row r="22" spans="2:28" ht="21" customHeight="1" x14ac:dyDescent="0.2">
      <c r="B22" s="210" t="s">
        <v>251</v>
      </c>
      <c r="C22" s="324" t="s">
        <v>95</v>
      </c>
      <c r="D22" s="42" t="s">
        <v>3</v>
      </c>
      <c r="E22" s="262" t="s">
        <v>26</v>
      </c>
      <c r="F22" s="44">
        <v>9000</v>
      </c>
      <c r="G22" s="42" t="s">
        <v>3</v>
      </c>
      <c r="H22" s="78">
        <v>296884997</v>
      </c>
      <c r="I22" s="78">
        <f t="shared" si="0"/>
        <v>296884997</v>
      </c>
      <c r="J22" s="47"/>
      <c r="K22" s="48"/>
      <c r="L22" s="47"/>
      <c r="M22" s="83">
        <v>45293</v>
      </c>
      <c r="N22" s="83">
        <v>45657</v>
      </c>
      <c r="O22" s="204">
        <f t="shared" ref="O22" si="4">+F23/F22</f>
        <v>1.4092222222222222</v>
      </c>
      <c r="P22" s="204">
        <f t="shared" ref="P22" si="5">+H23/H22</f>
        <v>0.71402058083790609</v>
      </c>
      <c r="Q22" s="325">
        <f t="shared" ref="Q22" si="6">+(O22*O22)/P22</f>
        <v>2.7813025631200543</v>
      </c>
      <c r="X22" s="52"/>
    </row>
    <row r="23" spans="2:28" ht="19.5" customHeight="1" x14ac:dyDescent="0.2">
      <c r="B23" s="329"/>
      <c r="C23" s="324"/>
      <c r="D23" s="42" t="s">
        <v>2</v>
      </c>
      <c r="E23" s="289"/>
      <c r="F23" s="44">
        <v>12683</v>
      </c>
      <c r="G23" s="42" t="s">
        <v>33</v>
      </c>
      <c r="H23" s="77">
        <v>211981998</v>
      </c>
      <c r="I23" s="75">
        <f t="shared" si="0"/>
        <v>211981998</v>
      </c>
      <c r="J23" s="47"/>
      <c r="K23" s="48"/>
      <c r="L23" s="47"/>
      <c r="M23" s="83">
        <v>45293</v>
      </c>
      <c r="N23" s="83">
        <v>45657</v>
      </c>
      <c r="O23" s="204"/>
      <c r="P23" s="204"/>
      <c r="Q23" s="325"/>
      <c r="AB23" s="29"/>
    </row>
    <row r="24" spans="2:28" ht="25.5" customHeight="1" x14ac:dyDescent="0.2">
      <c r="B24" s="329"/>
      <c r="C24" s="324" t="s">
        <v>96</v>
      </c>
      <c r="D24" s="42" t="s">
        <v>3</v>
      </c>
      <c r="E24" s="262" t="s">
        <v>181</v>
      </c>
      <c r="F24" s="44">
        <v>2200</v>
      </c>
      <c r="G24" s="42" t="s">
        <v>3</v>
      </c>
      <c r="H24" s="78">
        <v>197788897</v>
      </c>
      <c r="I24" s="78">
        <f t="shared" si="0"/>
        <v>197788897</v>
      </c>
      <c r="J24" s="47"/>
      <c r="K24" s="48"/>
      <c r="L24" s="47"/>
      <c r="M24" s="83">
        <v>45293</v>
      </c>
      <c r="N24" s="83">
        <v>45657</v>
      </c>
      <c r="O24" s="204">
        <f t="shared" ref="O24" si="7">+F25/F24</f>
        <v>1.4404545454545454</v>
      </c>
      <c r="P24" s="204">
        <f t="shared" ref="P24" si="8">+H25/H24</f>
        <v>0.28302902664955959</v>
      </c>
      <c r="Q24" s="325">
        <f t="shared" ref="Q24" si="9">+(O24*O24)/P24</f>
        <v>7.3310830414923087</v>
      </c>
    </row>
    <row r="25" spans="2:28" ht="24" customHeight="1" x14ac:dyDescent="0.2">
      <c r="B25" s="329"/>
      <c r="C25" s="324"/>
      <c r="D25" s="42" t="s">
        <v>2</v>
      </c>
      <c r="E25" s="289"/>
      <c r="F25" s="53">
        <v>3169</v>
      </c>
      <c r="G25" s="42" t="s">
        <v>33</v>
      </c>
      <c r="H25" s="75">
        <v>55979999</v>
      </c>
      <c r="I25" s="75">
        <f t="shared" si="0"/>
        <v>55979999</v>
      </c>
      <c r="J25" s="57"/>
      <c r="K25" s="48"/>
      <c r="L25" s="47"/>
      <c r="M25" s="83">
        <v>45293</v>
      </c>
      <c r="N25" s="83">
        <v>45657</v>
      </c>
      <c r="O25" s="204"/>
      <c r="P25" s="204"/>
      <c r="Q25" s="325"/>
    </row>
    <row r="26" spans="2:28" ht="18" customHeight="1" x14ac:dyDescent="0.2">
      <c r="B26" s="210" t="s">
        <v>252</v>
      </c>
      <c r="C26" s="326" t="s">
        <v>98</v>
      </c>
      <c r="D26" s="42" t="s">
        <v>3</v>
      </c>
      <c r="E26" s="262" t="s">
        <v>97</v>
      </c>
      <c r="F26" s="53">
        <v>100</v>
      </c>
      <c r="G26" s="42" t="s">
        <v>3</v>
      </c>
      <c r="H26" s="78">
        <v>786300000</v>
      </c>
      <c r="I26" s="78">
        <f t="shared" si="0"/>
        <v>786300000</v>
      </c>
      <c r="J26" s="47"/>
      <c r="K26" s="48"/>
      <c r="L26" s="54"/>
      <c r="M26" s="83">
        <v>45293</v>
      </c>
      <c r="N26" s="83">
        <v>45657</v>
      </c>
      <c r="O26" s="204">
        <f t="shared" ref="O26" si="10">+F27/F26</f>
        <v>0</v>
      </c>
      <c r="P26" s="204">
        <f t="shared" ref="P26" si="11">+H27/H26</f>
        <v>0.88553987027851966</v>
      </c>
      <c r="Q26" s="325">
        <f t="shared" ref="Q26" si="12">+(O26*O26)/P26</f>
        <v>0</v>
      </c>
    </row>
    <row r="27" spans="2:28" ht="15" x14ac:dyDescent="0.2">
      <c r="B27" s="261"/>
      <c r="C27" s="327"/>
      <c r="D27" s="42" t="s">
        <v>2</v>
      </c>
      <c r="E27" s="289"/>
      <c r="F27" s="53">
        <v>0</v>
      </c>
      <c r="G27" s="42" t="s">
        <v>33</v>
      </c>
      <c r="H27" s="75">
        <v>696300000</v>
      </c>
      <c r="I27" s="75">
        <f t="shared" si="0"/>
        <v>696300000</v>
      </c>
      <c r="J27" s="47"/>
      <c r="K27" s="48"/>
      <c r="L27" s="47"/>
      <c r="M27" s="83">
        <v>45293</v>
      </c>
      <c r="N27" s="83">
        <v>45657</v>
      </c>
      <c r="O27" s="204"/>
      <c r="P27" s="204"/>
      <c r="Q27" s="325"/>
    </row>
    <row r="28" spans="2:28" ht="18" customHeight="1" x14ac:dyDescent="0.2">
      <c r="B28" s="261"/>
      <c r="C28" s="328" t="s">
        <v>99</v>
      </c>
      <c r="D28" s="42" t="s">
        <v>3</v>
      </c>
      <c r="E28" s="262" t="s">
        <v>26</v>
      </c>
      <c r="F28" s="53">
        <v>1</v>
      </c>
      <c r="G28" s="42" t="s">
        <v>3</v>
      </c>
      <c r="H28" s="78">
        <v>219966637</v>
      </c>
      <c r="I28" s="78">
        <f t="shared" si="0"/>
        <v>219966637</v>
      </c>
      <c r="J28" s="47"/>
      <c r="K28" s="48"/>
      <c r="L28" s="47"/>
      <c r="M28" s="83">
        <v>45293</v>
      </c>
      <c r="N28" s="83">
        <v>45657</v>
      </c>
      <c r="O28" s="204">
        <f t="shared" ref="O28" si="13">+F29/F28</f>
        <v>0</v>
      </c>
      <c r="P28" s="204">
        <f t="shared" ref="P28" si="14">+H29/H28</f>
        <v>0</v>
      </c>
      <c r="Q28" s="325" t="e">
        <f t="shared" ref="Q28" si="15">+(O28*O28)/P28</f>
        <v>#DIV/0!</v>
      </c>
    </row>
    <row r="29" spans="2:28" ht="21.75" customHeight="1" x14ac:dyDescent="0.2">
      <c r="B29" s="261"/>
      <c r="C29" s="323"/>
      <c r="D29" s="42" t="s">
        <v>2</v>
      </c>
      <c r="E29" s="289"/>
      <c r="F29" s="53">
        <v>0</v>
      </c>
      <c r="G29" s="42" t="s">
        <v>33</v>
      </c>
      <c r="H29" s="75">
        <v>0</v>
      </c>
      <c r="I29" s="78">
        <f t="shared" si="0"/>
        <v>0</v>
      </c>
      <c r="J29" s="47"/>
      <c r="K29" s="48"/>
      <c r="L29" s="47"/>
      <c r="M29" s="83">
        <v>45293</v>
      </c>
      <c r="N29" s="83">
        <v>45657</v>
      </c>
      <c r="O29" s="204"/>
      <c r="P29" s="204"/>
      <c r="Q29" s="325"/>
    </row>
    <row r="30" spans="2:28" ht="15" x14ac:dyDescent="0.2">
      <c r="B30" s="203"/>
      <c r="C30" s="286" t="s">
        <v>7</v>
      </c>
      <c r="D30" s="42" t="s">
        <v>3</v>
      </c>
      <c r="E30" s="262"/>
      <c r="F30" s="53">
        <v>0</v>
      </c>
      <c r="G30" s="42" t="s">
        <v>3</v>
      </c>
      <c r="H30" s="79">
        <f>H18+H20+H22+H24+H26+H28</f>
        <v>1883401346</v>
      </c>
      <c r="I30" s="78">
        <f t="shared" si="0"/>
        <v>1883401346</v>
      </c>
      <c r="J30" s="57"/>
      <c r="K30" s="47"/>
      <c r="L30" s="47"/>
      <c r="M30" s="83"/>
      <c r="N30" s="83"/>
      <c r="O30" s="204"/>
      <c r="P30" s="204"/>
      <c r="Q30" s="325"/>
    </row>
    <row r="31" spans="2:28" ht="15" x14ac:dyDescent="0.2">
      <c r="B31" s="203"/>
      <c r="C31" s="286"/>
      <c r="D31" s="42" t="s">
        <v>2</v>
      </c>
      <c r="E31" s="289"/>
      <c r="F31" s="53">
        <v>0</v>
      </c>
      <c r="G31" s="42" t="s">
        <v>33</v>
      </c>
      <c r="H31" s="77">
        <f>H19+H21+H23+H25+H27</f>
        <v>1065661996</v>
      </c>
      <c r="I31" s="75">
        <f t="shared" si="0"/>
        <v>1065661996</v>
      </c>
      <c r="J31" s="57"/>
      <c r="K31" s="60"/>
      <c r="L31" s="47"/>
      <c r="M31" s="83"/>
      <c r="N31" s="83"/>
      <c r="O31" s="204"/>
      <c r="P31" s="204"/>
      <c r="Q31" s="325"/>
    </row>
    <row r="32" spans="2:28" x14ac:dyDescent="0.2">
      <c r="D32" s="61"/>
      <c r="H32" s="62"/>
      <c r="I32" s="63"/>
      <c r="J32" s="27"/>
      <c r="K32" s="27"/>
      <c r="L32" s="27"/>
      <c r="M32" s="64"/>
      <c r="N32" s="64"/>
      <c r="O32" s="63"/>
      <c r="P32" s="65"/>
      <c r="Q32" s="66"/>
      <c r="R32" s="65"/>
    </row>
    <row r="33" spans="2:53" ht="15" x14ac:dyDescent="0.2">
      <c r="B33" s="280" t="s">
        <v>34</v>
      </c>
      <c r="C33" s="280"/>
      <c r="D33" s="281" t="s">
        <v>6</v>
      </c>
      <c r="E33" s="281"/>
      <c r="F33" s="281"/>
      <c r="G33" s="281"/>
      <c r="H33" s="281"/>
      <c r="I33" s="281"/>
      <c r="J33" s="67" t="s">
        <v>36</v>
      </c>
      <c r="K33" s="281" t="s">
        <v>37</v>
      </c>
      <c r="L33" s="281"/>
      <c r="M33" s="278" t="s">
        <v>60</v>
      </c>
      <c r="N33" s="279"/>
      <c r="O33" s="279"/>
      <c r="P33" s="279"/>
      <c r="Q33" s="279"/>
    </row>
    <row r="34" spans="2:53" ht="26.25" customHeight="1" x14ac:dyDescent="0.2">
      <c r="B34" s="232" t="s">
        <v>253</v>
      </c>
      <c r="C34" s="234"/>
      <c r="D34" s="232" t="s">
        <v>100</v>
      </c>
      <c r="E34" s="233"/>
      <c r="F34" s="233"/>
      <c r="G34" s="233"/>
      <c r="H34" s="233"/>
      <c r="I34" s="234"/>
      <c r="J34" s="210" t="s">
        <v>101</v>
      </c>
      <c r="K34" s="68" t="s">
        <v>3</v>
      </c>
      <c r="L34" s="69">
        <v>1000</v>
      </c>
      <c r="M34" s="273" t="s">
        <v>161</v>
      </c>
      <c r="N34" s="273"/>
      <c r="O34" s="273"/>
      <c r="P34" s="273"/>
      <c r="Q34" s="273"/>
    </row>
    <row r="35" spans="2:53" ht="18" customHeight="1" x14ac:dyDescent="0.2">
      <c r="B35" s="238"/>
      <c r="C35" s="240"/>
      <c r="D35" s="238"/>
      <c r="E35" s="239"/>
      <c r="F35" s="239"/>
      <c r="G35" s="239"/>
      <c r="H35" s="239"/>
      <c r="I35" s="240"/>
      <c r="J35" s="210"/>
      <c r="K35" s="68" t="s">
        <v>2</v>
      </c>
      <c r="L35" s="70"/>
      <c r="M35" s="273"/>
      <c r="N35" s="273"/>
      <c r="O35" s="273"/>
      <c r="P35" s="273"/>
      <c r="Q35" s="273"/>
    </row>
    <row r="36" spans="2:53" ht="18.75" customHeight="1" x14ac:dyDescent="0.2">
      <c r="B36" s="232" t="s">
        <v>253</v>
      </c>
      <c r="C36" s="234"/>
      <c r="D36" s="274" t="s">
        <v>100</v>
      </c>
      <c r="E36" s="282"/>
      <c r="F36" s="282"/>
      <c r="G36" s="282"/>
      <c r="H36" s="282"/>
      <c r="I36" s="275"/>
      <c r="J36" s="264" t="s">
        <v>101</v>
      </c>
      <c r="K36" s="68" t="s">
        <v>3</v>
      </c>
      <c r="L36" s="71">
        <v>30000</v>
      </c>
      <c r="M36" s="272" t="s">
        <v>4</v>
      </c>
      <c r="N36" s="272"/>
      <c r="O36" s="272"/>
      <c r="P36" s="272"/>
      <c r="Q36" s="272"/>
    </row>
    <row r="37" spans="2:53" ht="14.25" customHeight="1" x14ac:dyDescent="0.2">
      <c r="B37" s="238"/>
      <c r="C37" s="240"/>
      <c r="D37" s="276"/>
      <c r="E37" s="283"/>
      <c r="F37" s="283"/>
      <c r="G37" s="283"/>
      <c r="H37" s="283"/>
      <c r="I37" s="277"/>
      <c r="J37" s="264"/>
      <c r="K37" s="68" t="s">
        <v>2</v>
      </c>
      <c r="L37" s="70"/>
      <c r="M37" s="272"/>
      <c r="N37" s="272"/>
      <c r="O37" s="272"/>
      <c r="P37" s="272"/>
      <c r="Q37" s="272"/>
    </row>
    <row r="38" spans="2:53" ht="15" x14ac:dyDescent="0.2">
      <c r="B38" s="232" t="s">
        <v>253</v>
      </c>
      <c r="C38" s="234"/>
      <c r="D38" s="274" t="s">
        <v>100</v>
      </c>
      <c r="E38" s="282"/>
      <c r="F38" s="282"/>
      <c r="G38" s="282"/>
      <c r="H38" s="282"/>
      <c r="I38" s="275"/>
      <c r="J38" s="264" t="s">
        <v>97</v>
      </c>
      <c r="K38" s="68" t="s">
        <v>3</v>
      </c>
      <c r="L38" s="70">
        <v>1</v>
      </c>
      <c r="M38" s="273" t="s">
        <v>182</v>
      </c>
      <c r="N38" s="273"/>
      <c r="O38" s="273"/>
      <c r="P38" s="273"/>
      <c r="Q38" s="273"/>
    </row>
    <row r="39" spans="2:53" ht="15" x14ac:dyDescent="0.2">
      <c r="B39" s="238"/>
      <c r="C39" s="240"/>
      <c r="D39" s="276"/>
      <c r="E39" s="283"/>
      <c r="F39" s="283"/>
      <c r="G39" s="283"/>
      <c r="H39" s="283"/>
      <c r="I39" s="277"/>
      <c r="J39" s="264"/>
      <c r="K39" s="68" t="s">
        <v>2</v>
      </c>
      <c r="L39" s="70"/>
      <c r="M39" s="273"/>
      <c r="N39" s="273"/>
      <c r="O39" s="273"/>
      <c r="P39" s="273"/>
      <c r="Q39" s="273"/>
    </row>
    <row r="40" spans="2:53" ht="15" customHeight="1" x14ac:dyDescent="0.2">
      <c r="B40" s="232" t="s">
        <v>183</v>
      </c>
      <c r="C40" s="233"/>
      <c r="D40" s="233"/>
      <c r="E40" s="233"/>
      <c r="F40" s="233"/>
      <c r="G40" s="233"/>
      <c r="H40" s="233"/>
      <c r="I40" s="233"/>
      <c r="J40" s="233"/>
      <c r="K40" s="233"/>
      <c r="L40" s="234"/>
      <c r="M40" s="272" t="s">
        <v>0</v>
      </c>
      <c r="N40" s="272"/>
      <c r="O40" s="272"/>
      <c r="P40" s="272"/>
      <c r="Q40" s="272"/>
    </row>
    <row r="41" spans="2:53" ht="29.25" customHeight="1" x14ac:dyDescent="0.2">
      <c r="B41" s="238"/>
      <c r="C41" s="239"/>
      <c r="D41" s="239"/>
      <c r="E41" s="239"/>
      <c r="F41" s="239"/>
      <c r="G41" s="239"/>
      <c r="H41" s="239"/>
      <c r="I41" s="239"/>
      <c r="J41" s="239"/>
      <c r="K41" s="239"/>
      <c r="L41" s="240"/>
      <c r="M41" s="272"/>
      <c r="N41" s="272"/>
      <c r="O41" s="272"/>
      <c r="P41" s="272"/>
      <c r="Q41" s="272"/>
    </row>
    <row r="42" spans="2:53" x14ac:dyDescent="0.2">
      <c r="M42" s="72"/>
      <c r="N42" s="72"/>
    </row>
    <row r="43" spans="2:53" x14ac:dyDescent="0.2">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row>
    <row r="44" spans="2:53" x14ac:dyDescent="0.2">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row>
    <row r="45" spans="2:53" x14ac:dyDescent="0.2">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row>
    <row r="46" spans="2:53" x14ac:dyDescent="0.2">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row>
    <row r="47" spans="2:53" x14ac:dyDescent="0.2">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row>
    <row r="48" spans="2:53" x14ac:dyDescent="0.2">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row>
    <row r="49" spans="18:53" x14ac:dyDescent="0.2">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row>
    <row r="50" spans="18:53" x14ac:dyDescent="0.2">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row>
    <row r="51" spans="18:53" x14ac:dyDescent="0.2">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row>
    <row r="52" spans="18:53" x14ac:dyDescent="0.2">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row>
    <row r="53" spans="18:53" x14ac:dyDescent="0.2">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row>
    <row r="54" spans="18:53" x14ac:dyDescent="0.2">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row>
    <row r="55" spans="18:53" x14ac:dyDescent="0.2">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row>
    <row r="56" spans="18:53" x14ac:dyDescent="0.2">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row>
    <row r="57" spans="18:53" x14ac:dyDescent="0.2">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row>
    <row r="58" spans="18:53" x14ac:dyDescent="0.2">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row>
    <row r="59" spans="18:53" x14ac:dyDescent="0.2">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row>
    <row r="60" spans="18:53" x14ac:dyDescent="0.2">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row>
    <row r="61" spans="18:53" x14ac:dyDescent="0.2">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row>
    <row r="62" spans="18:53" x14ac:dyDescent="0.2">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row>
    <row r="63" spans="18:53" x14ac:dyDescent="0.2">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row>
    <row r="64" spans="18:53" x14ac:dyDescent="0.2">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row>
    <row r="65" spans="18:53" x14ac:dyDescent="0.2">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row>
    <row r="66" spans="18:53" x14ac:dyDescent="0.2">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row>
    <row r="67" spans="18:53" x14ac:dyDescent="0.2">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row>
    <row r="68" spans="18:53" x14ac:dyDescent="0.2">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row>
    <row r="69" spans="18:53" x14ac:dyDescent="0.2">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row>
    <row r="70" spans="18:53" x14ac:dyDescent="0.2">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row>
    <row r="71" spans="18:53" x14ac:dyDescent="0.2">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row>
    <row r="72" spans="18:53" x14ac:dyDescent="0.2">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row>
    <row r="73" spans="18:53" x14ac:dyDescent="0.2">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row>
    <row r="74" spans="18:53" x14ac:dyDescent="0.2">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row>
    <row r="75" spans="18:53" x14ac:dyDescent="0.2">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row>
  </sheetData>
  <mergeCells count="108">
    <mergeCell ref="B40:L41"/>
    <mergeCell ref="M40:Q41"/>
    <mergeCell ref="B36:C37"/>
    <mergeCell ref="D36:I37"/>
    <mergeCell ref="J36:J37"/>
    <mergeCell ref="M36:Q37"/>
    <mergeCell ref="B38:C39"/>
    <mergeCell ref="D38:I39"/>
    <mergeCell ref="J38:J39"/>
    <mergeCell ref="M38:Q39"/>
    <mergeCell ref="B33:C33"/>
    <mergeCell ref="D33:I33"/>
    <mergeCell ref="K33:L33"/>
    <mergeCell ref="M33:Q33"/>
    <mergeCell ref="B34:C35"/>
    <mergeCell ref="D34:I35"/>
    <mergeCell ref="J34:J35"/>
    <mergeCell ref="M34:Q35"/>
    <mergeCell ref="P28:P29"/>
    <mergeCell ref="Q28:Q29"/>
    <mergeCell ref="B30:B31"/>
    <mergeCell ref="C30:C31"/>
    <mergeCell ref="E30:E31"/>
    <mergeCell ref="O30:O31"/>
    <mergeCell ref="P30:P31"/>
    <mergeCell ref="Q30:Q31"/>
    <mergeCell ref="Q24:Q25"/>
    <mergeCell ref="B26:B29"/>
    <mergeCell ref="C26:C27"/>
    <mergeCell ref="E26:E27"/>
    <mergeCell ref="O26:O27"/>
    <mergeCell ref="P26:P27"/>
    <mergeCell ref="Q26:Q27"/>
    <mergeCell ref="C28:C29"/>
    <mergeCell ref="E28:E29"/>
    <mergeCell ref="O28:O29"/>
    <mergeCell ref="B22:B25"/>
    <mergeCell ref="C22:C23"/>
    <mergeCell ref="E22:E23"/>
    <mergeCell ref="O22:O23"/>
    <mergeCell ref="P22:P23"/>
    <mergeCell ref="Q22:Q23"/>
    <mergeCell ref="C24:C25"/>
    <mergeCell ref="E24:E25"/>
    <mergeCell ref="O24:O25"/>
    <mergeCell ref="P24:P25"/>
    <mergeCell ref="U18:V18"/>
    <mergeCell ref="C20:C21"/>
    <mergeCell ref="E20:E21"/>
    <mergeCell ref="O20:O21"/>
    <mergeCell ref="P20:P21"/>
    <mergeCell ref="Q20:Q21"/>
    <mergeCell ref="B18:B21"/>
    <mergeCell ref="C18:C19"/>
    <mergeCell ref="E18:E19"/>
    <mergeCell ref="O18:O19"/>
    <mergeCell ref="P18:P19"/>
    <mergeCell ref="Q18:Q19"/>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K3"/>
    <mergeCell ref="L2:O2"/>
    <mergeCell ref="P2:Q5"/>
    <mergeCell ref="L3:O3"/>
    <mergeCell ref="D4:K5"/>
    <mergeCell ref="L4:O4"/>
    <mergeCell ref="L5:O5"/>
    <mergeCell ref="T9:X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A72"/>
  <sheetViews>
    <sheetView zoomScale="80" zoomScaleNormal="80" zoomScaleSheetLayoutView="80" workbookViewId="0">
      <selection activeCell="B9" sqref="B9:C9"/>
    </sheetView>
  </sheetViews>
  <sheetFormatPr baseColWidth="10" defaultColWidth="12.5703125" defaultRowHeight="14.25" x14ac:dyDescent="0.2"/>
  <cols>
    <col min="1" max="1" width="6.7109375" style="8" customWidth="1"/>
    <col min="2" max="2" width="45.42578125" style="8" customWidth="1"/>
    <col min="3" max="3" width="86.85546875" style="8" customWidth="1"/>
    <col min="4" max="4" width="16.85546875" style="8" customWidth="1"/>
    <col min="5" max="5" width="13.85546875" style="8" customWidth="1"/>
    <col min="6" max="6" width="16.7109375" style="8" customWidth="1"/>
    <col min="7" max="7" width="18" style="8" customWidth="1"/>
    <col min="8" max="8" width="22.85546875" style="8" customWidth="1"/>
    <col min="9" max="9" width="26.42578125" style="8" customWidth="1"/>
    <col min="10" max="10" width="20.85546875" style="8" customWidth="1"/>
    <col min="11" max="11" width="13.5703125" style="8" customWidth="1"/>
    <col min="12" max="12" width="15.85546875" style="8" customWidth="1"/>
    <col min="13" max="13" width="14.85546875" style="9" customWidth="1"/>
    <col min="14" max="14" width="21.140625" style="9" customWidth="1"/>
    <col min="15" max="17" width="16.85546875" style="8" customWidth="1"/>
    <col min="18" max="18" width="16.42578125" style="8" customWidth="1"/>
    <col min="19" max="19" width="12.5703125" style="8"/>
    <col min="20" max="20" width="14.42578125" style="8" customWidth="1"/>
    <col min="21" max="21" width="18.5703125" style="8" customWidth="1"/>
    <col min="22" max="22" width="33.85546875" style="8" customWidth="1"/>
    <col min="23" max="23" width="12.5703125" style="8" hidden="1" customWidth="1"/>
    <col min="24" max="24" width="24.28515625" style="8" customWidth="1"/>
    <col min="25" max="25" width="22.5703125" style="8" customWidth="1"/>
    <col min="26" max="27" width="12.5703125" style="8"/>
    <col min="28" max="28" width="16.85546875" style="8" customWidth="1"/>
    <col min="29" max="29" width="12.5703125" style="8"/>
    <col min="30" max="30" width="30.140625" style="8" customWidth="1"/>
    <col min="31" max="31" width="15.42578125" style="8" customWidth="1"/>
    <col min="32" max="32" width="15.85546875" style="8" customWidth="1"/>
    <col min="33" max="33" width="24.42578125" style="8" customWidth="1"/>
    <col min="34" max="34" width="17.140625" style="8" customWidth="1"/>
    <col min="35" max="16384" width="12.5703125" style="8"/>
  </cols>
  <sheetData>
    <row r="1" spans="2:28" ht="22.5" customHeight="1" x14ac:dyDescent="0.2"/>
    <row r="2" spans="2:28" ht="37.5" customHeight="1" x14ac:dyDescent="0.25">
      <c r="B2" s="203"/>
      <c r="C2" s="203"/>
      <c r="D2" s="197" t="s">
        <v>213</v>
      </c>
      <c r="E2" s="198"/>
      <c r="F2" s="198"/>
      <c r="G2" s="198"/>
      <c r="H2" s="198"/>
      <c r="I2" s="198"/>
      <c r="J2" s="198"/>
      <c r="K2" s="199"/>
      <c r="L2" s="194" t="s">
        <v>214</v>
      </c>
      <c r="M2" s="195"/>
      <c r="N2" s="195"/>
      <c r="O2" s="196"/>
      <c r="P2" s="188"/>
      <c r="Q2" s="189"/>
      <c r="R2" s="10"/>
    </row>
    <row r="3" spans="2:28" ht="37.5" customHeight="1" x14ac:dyDescent="0.25">
      <c r="B3" s="203"/>
      <c r="C3" s="203"/>
      <c r="D3" s="200"/>
      <c r="E3" s="201"/>
      <c r="F3" s="201"/>
      <c r="G3" s="201"/>
      <c r="H3" s="201"/>
      <c r="I3" s="201"/>
      <c r="J3" s="201"/>
      <c r="K3" s="202"/>
      <c r="L3" s="194" t="s">
        <v>215</v>
      </c>
      <c r="M3" s="195"/>
      <c r="N3" s="195"/>
      <c r="O3" s="196"/>
      <c r="P3" s="190"/>
      <c r="Q3" s="191"/>
      <c r="R3" s="10"/>
    </row>
    <row r="4" spans="2:28" ht="33.75" customHeight="1" x14ac:dyDescent="0.25">
      <c r="B4" s="203"/>
      <c r="C4" s="203"/>
      <c r="D4" s="197" t="s">
        <v>216</v>
      </c>
      <c r="E4" s="198"/>
      <c r="F4" s="198"/>
      <c r="G4" s="198"/>
      <c r="H4" s="198"/>
      <c r="I4" s="198"/>
      <c r="J4" s="198"/>
      <c r="K4" s="199"/>
      <c r="L4" s="194" t="s">
        <v>217</v>
      </c>
      <c r="M4" s="195"/>
      <c r="N4" s="195"/>
      <c r="O4" s="196"/>
      <c r="P4" s="190"/>
      <c r="Q4" s="191"/>
      <c r="R4" s="10"/>
    </row>
    <row r="5" spans="2:28" ht="38.25" customHeight="1" x14ac:dyDescent="0.25">
      <c r="B5" s="203"/>
      <c r="C5" s="203"/>
      <c r="D5" s="200"/>
      <c r="E5" s="201"/>
      <c r="F5" s="201"/>
      <c r="G5" s="201"/>
      <c r="H5" s="201"/>
      <c r="I5" s="201"/>
      <c r="J5" s="201"/>
      <c r="K5" s="202"/>
      <c r="L5" s="194" t="s">
        <v>218</v>
      </c>
      <c r="M5" s="195"/>
      <c r="N5" s="195"/>
      <c r="O5" s="196"/>
      <c r="P5" s="192"/>
      <c r="Q5" s="193"/>
      <c r="R5" s="10"/>
    </row>
    <row r="6" spans="2:28" ht="23.25" customHeight="1" x14ac:dyDescent="0.25">
      <c r="C6" s="230"/>
      <c r="D6" s="230"/>
      <c r="E6" s="230"/>
      <c r="F6" s="230"/>
      <c r="G6" s="230"/>
      <c r="H6" s="230"/>
      <c r="I6" s="230"/>
      <c r="J6" s="230"/>
      <c r="K6" s="230"/>
      <c r="L6" s="230"/>
      <c r="M6" s="230"/>
      <c r="N6" s="230"/>
      <c r="O6" s="230"/>
      <c r="P6" s="230"/>
      <c r="Q6" s="230"/>
      <c r="R6" s="10"/>
    </row>
    <row r="7" spans="2:28" ht="31.5" customHeight="1" x14ac:dyDescent="0.25">
      <c r="B7" s="11" t="s">
        <v>31</v>
      </c>
      <c r="C7" s="11" t="s">
        <v>102</v>
      </c>
      <c r="D7" s="251" t="s">
        <v>103</v>
      </c>
      <c r="E7" s="252"/>
      <c r="F7" s="252"/>
      <c r="G7" s="252"/>
      <c r="H7" s="252"/>
      <c r="I7" s="252"/>
      <c r="J7" s="252"/>
      <c r="K7" s="252"/>
      <c r="L7" s="252"/>
      <c r="M7" s="252"/>
      <c r="N7" s="252"/>
      <c r="O7" s="252"/>
      <c r="P7" s="252"/>
      <c r="Q7" s="253"/>
      <c r="R7" s="10"/>
    </row>
    <row r="8" spans="2:28" ht="36" customHeight="1" x14ac:dyDescent="0.25">
      <c r="B8" s="11" t="s">
        <v>25</v>
      </c>
      <c r="C8" s="11" t="s">
        <v>184</v>
      </c>
      <c r="D8" s="231" t="s">
        <v>185</v>
      </c>
      <c r="E8" s="231"/>
      <c r="F8" s="231"/>
      <c r="G8" s="231"/>
      <c r="H8" s="231"/>
      <c r="I8" s="231"/>
      <c r="J8" s="231"/>
      <c r="K8" s="231"/>
      <c r="L8" s="231"/>
      <c r="M8" s="231"/>
      <c r="N8" s="231"/>
      <c r="O8" s="231"/>
      <c r="P8" s="231"/>
      <c r="Q8" s="231"/>
    </row>
    <row r="9" spans="2:28" ht="36" customHeight="1" x14ac:dyDescent="0.2">
      <c r="B9" s="247" t="s">
        <v>104</v>
      </c>
      <c r="C9" s="248"/>
      <c r="D9" s="221" t="s">
        <v>105</v>
      </c>
      <c r="E9" s="221"/>
      <c r="F9" s="221"/>
      <c r="G9" s="221"/>
      <c r="H9" s="221"/>
      <c r="I9" s="222"/>
      <c r="J9" s="232" t="s">
        <v>24</v>
      </c>
      <c r="K9" s="233"/>
      <c r="L9" s="234"/>
      <c r="M9" s="241" t="s">
        <v>23</v>
      </c>
      <c r="N9" s="242"/>
      <c r="O9" s="242"/>
      <c r="P9" s="242"/>
      <c r="Q9" s="243"/>
      <c r="R9" s="14"/>
      <c r="T9" s="220"/>
      <c r="U9" s="220"/>
      <c r="V9" s="220"/>
      <c r="W9" s="220"/>
      <c r="X9" s="220"/>
    </row>
    <row r="10" spans="2:28" ht="36" customHeight="1" x14ac:dyDescent="0.2">
      <c r="B10" s="247" t="s">
        <v>106</v>
      </c>
      <c r="C10" s="248"/>
      <c r="D10" s="221" t="s">
        <v>107</v>
      </c>
      <c r="E10" s="221"/>
      <c r="F10" s="221"/>
      <c r="G10" s="221"/>
      <c r="H10" s="221"/>
      <c r="I10" s="222"/>
      <c r="J10" s="235"/>
      <c r="K10" s="236"/>
      <c r="L10" s="237"/>
      <c r="M10" s="15" t="s">
        <v>22</v>
      </c>
      <c r="N10" s="223" t="s">
        <v>21</v>
      </c>
      <c r="O10" s="223"/>
      <c r="P10" s="223"/>
      <c r="Q10" s="15" t="s">
        <v>20</v>
      </c>
      <c r="R10" s="14"/>
      <c r="T10" s="17"/>
      <c r="U10" s="17"/>
      <c r="V10" s="17"/>
      <c r="W10" s="17"/>
      <c r="X10" s="17"/>
    </row>
    <row r="11" spans="2:28" ht="57" customHeight="1" x14ac:dyDescent="0.2">
      <c r="B11" s="287" t="s">
        <v>108</v>
      </c>
      <c r="C11" s="288"/>
      <c r="D11" s="224" t="s">
        <v>109</v>
      </c>
      <c r="E11" s="224"/>
      <c r="F11" s="224"/>
      <c r="G11" s="224"/>
      <c r="H11" s="224"/>
      <c r="I11" s="225"/>
      <c r="J11" s="235"/>
      <c r="K11" s="236"/>
      <c r="L11" s="237"/>
      <c r="M11" s="18"/>
      <c r="N11" s="226"/>
      <c r="O11" s="227"/>
      <c r="P11" s="228"/>
      <c r="Q11" s="19"/>
      <c r="R11" s="14"/>
      <c r="T11" s="20"/>
      <c r="U11" s="229"/>
      <c r="V11" s="229"/>
      <c r="W11" s="229"/>
      <c r="X11" s="20"/>
      <c r="Z11" s="22"/>
      <c r="AA11" s="22"/>
    </row>
    <row r="12" spans="2:28" ht="74.25" customHeight="1" x14ac:dyDescent="0.2">
      <c r="B12" s="258" t="s">
        <v>110</v>
      </c>
      <c r="C12" s="259"/>
      <c r="D12" s="224" t="s">
        <v>111</v>
      </c>
      <c r="E12" s="224"/>
      <c r="F12" s="224"/>
      <c r="G12" s="224"/>
      <c r="H12" s="224"/>
      <c r="I12" s="225"/>
      <c r="J12" s="235"/>
      <c r="K12" s="236"/>
      <c r="L12" s="237"/>
      <c r="M12" s="23"/>
      <c r="N12" s="241" t="s">
        <v>188</v>
      </c>
      <c r="O12" s="242"/>
      <c r="P12" s="243"/>
      <c r="Q12" s="24"/>
      <c r="R12" s="14"/>
      <c r="T12" s="25"/>
      <c r="U12" s="254"/>
      <c r="V12" s="254"/>
      <c r="W12" s="254"/>
      <c r="X12" s="26"/>
      <c r="Z12" s="27"/>
      <c r="AA12" s="28"/>
      <c r="AB12" s="29"/>
    </row>
    <row r="13" spans="2:28" ht="74.25" customHeight="1" x14ac:dyDescent="0.2">
      <c r="B13" s="206" t="s">
        <v>112</v>
      </c>
      <c r="C13" s="207"/>
      <c r="D13" s="330" t="s">
        <v>186</v>
      </c>
      <c r="E13" s="330"/>
      <c r="F13" s="330"/>
      <c r="G13" s="330"/>
      <c r="H13" s="330"/>
      <c r="I13" s="331"/>
      <c r="J13" s="235"/>
      <c r="K13" s="236"/>
      <c r="L13" s="237"/>
      <c r="M13" s="30"/>
      <c r="N13" s="255"/>
      <c r="O13" s="256"/>
      <c r="P13" s="257"/>
      <c r="Q13" s="31"/>
      <c r="R13" s="14"/>
      <c r="T13" s="25"/>
      <c r="U13" s="254"/>
      <c r="V13" s="254"/>
      <c r="W13" s="254"/>
      <c r="X13" s="26"/>
      <c r="Z13" s="27"/>
      <c r="AA13" s="28"/>
      <c r="AB13" s="29"/>
    </row>
    <row r="14" spans="2:28" ht="43.9" customHeight="1" x14ac:dyDescent="0.2">
      <c r="B14" s="85" t="s">
        <v>254</v>
      </c>
      <c r="C14" s="332" t="s">
        <v>255</v>
      </c>
      <c r="D14" s="332"/>
      <c r="E14" s="332"/>
      <c r="F14" s="332"/>
      <c r="G14" s="332"/>
      <c r="H14" s="332"/>
      <c r="I14" s="333"/>
      <c r="J14" s="235"/>
      <c r="K14" s="236"/>
      <c r="L14" s="237"/>
      <c r="M14" s="30"/>
      <c r="N14" s="86"/>
      <c r="O14" s="87"/>
      <c r="P14" s="88"/>
      <c r="Q14" s="31"/>
      <c r="R14" s="14"/>
      <c r="T14" s="25"/>
      <c r="U14" s="37"/>
      <c r="V14" s="37"/>
      <c r="W14" s="37"/>
      <c r="X14" s="26"/>
      <c r="Z14" s="27"/>
      <c r="AA14" s="28"/>
      <c r="AB14" s="29"/>
    </row>
    <row r="15" spans="2:28" ht="28.5" customHeight="1" x14ac:dyDescent="0.2">
      <c r="B15" s="32" t="s">
        <v>256</v>
      </c>
      <c r="C15" s="33"/>
      <c r="D15" s="33"/>
      <c r="E15" s="33"/>
      <c r="F15" s="33"/>
      <c r="G15" s="33"/>
      <c r="H15" s="33"/>
      <c r="I15" s="89"/>
      <c r="J15" s="238"/>
      <c r="K15" s="239"/>
      <c r="L15" s="240"/>
      <c r="M15" s="34"/>
      <c r="N15" s="255"/>
      <c r="O15" s="256"/>
      <c r="P15" s="257"/>
      <c r="Q15" s="35"/>
      <c r="R15" s="14"/>
      <c r="T15" s="36"/>
      <c r="U15" s="254"/>
      <c r="V15" s="254"/>
      <c r="W15" s="37"/>
      <c r="X15" s="26"/>
      <c r="Y15" s="38"/>
      <c r="Z15" s="27"/>
      <c r="AA15" s="28"/>
      <c r="AB15" s="29"/>
    </row>
    <row r="16" spans="2:28" ht="28.5" customHeight="1" x14ac:dyDescent="0.25">
      <c r="B16" s="212" t="s">
        <v>29</v>
      </c>
      <c r="C16" s="264" t="s">
        <v>27</v>
      </c>
      <c r="D16" s="210" t="s">
        <v>225</v>
      </c>
      <c r="E16" s="210" t="s">
        <v>19</v>
      </c>
      <c r="F16" s="210" t="s">
        <v>38</v>
      </c>
      <c r="G16" s="265" t="s">
        <v>226</v>
      </c>
      <c r="H16" s="210" t="s">
        <v>30</v>
      </c>
      <c r="I16" s="266" t="s">
        <v>28</v>
      </c>
      <c r="J16" s="267"/>
      <c r="K16" s="267"/>
      <c r="L16" s="268"/>
      <c r="M16" s="210" t="s">
        <v>18</v>
      </c>
      <c r="N16" s="210"/>
      <c r="O16" s="211" t="s">
        <v>17</v>
      </c>
      <c r="P16" s="211"/>
      <c r="Q16" s="211"/>
      <c r="T16" s="39"/>
      <c r="U16" s="260"/>
      <c r="V16" s="260"/>
      <c r="X16" s="26"/>
      <c r="Z16" s="27"/>
      <c r="AA16" s="28"/>
      <c r="AB16" s="29"/>
    </row>
    <row r="17" spans="2:28" ht="33.75" customHeight="1" x14ac:dyDescent="0.2">
      <c r="B17" s="213"/>
      <c r="C17" s="264"/>
      <c r="D17" s="210"/>
      <c r="E17" s="210"/>
      <c r="F17" s="210"/>
      <c r="G17" s="210"/>
      <c r="H17" s="210"/>
      <c r="I17" s="269"/>
      <c r="J17" s="270"/>
      <c r="K17" s="270"/>
      <c r="L17" s="271"/>
      <c r="M17" s="210"/>
      <c r="N17" s="210"/>
      <c r="O17" s="210" t="s">
        <v>16</v>
      </c>
      <c r="P17" s="210" t="s">
        <v>15</v>
      </c>
      <c r="Q17" s="264" t="s">
        <v>14</v>
      </c>
      <c r="T17" s="38"/>
      <c r="U17" s="260"/>
      <c r="V17" s="260"/>
      <c r="X17" s="28"/>
      <c r="Z17" s="27"/>
      <c r="AA17" s="28"/>
      <c r="AB17" s="29"/>
    </row>
    <row r="18" spans="2:28" ht="39.75" customHeight="1" x14ac:dyDescent="0.2">
      <c r="B18" s="214"/>
      <c r="C18" s="264"/>
      <c r="D18" s="210"/>
      <c r="E18" s="210"/>
      <c r="F18" s="210"/>
      <c r="G18" s="210"/>
      <c r="H18" s="210"/>
      <c r="I18" s="40" t="s">
        <v>13</v>
      </c>
      <c r="J18" s="40" t="s">
        <v>12</v>
      </c>
      <c r="K18" s="40" t="s">
        <v>11</v>
      </c>
      <c r="L18" s="41" t="s">
        <v>10</v>
      </c>
      <c r="M18" s="42" t="s">
        <v>9</v>
      </c>
      <c r="N18" s="43" t="s">
        <v>8</v>
      </c>
      <c r="O18" s="210"/>
      <c r="P18" s="210"/>
      <c r="Q18" s="264"/>
      <c r="T18" s="38"/>
      <c r="U18" s="260"/>
      <c r="V18" s="260"/>
      <c r="X18" s="28"/>
      <c r="Z18" s="27"/>
      <c r="AA18" s="28"/>
      <c r="AB18" s="29"/>
    </row>
    <row r="19" spans="2:28" ht="33" customHeight="1" x14ac:dyDescent="0.2">
      <c r="B19" s="334" t="s">
        <v>257</v>
      </c>
      <c r="C19" s="323" t="s">
        <v>113</v>
      </c>
      <c r="D19" s="42" t="s">
        <v>32</v>
      </c>
      <c r="E19" s="262" t="s">
        <v>26</v>
      </c>
      <c r="F19" s="44">
        <v>5</v>
      </c>
      <c r="G19" s="42" t="s">
        <v>32</v>
      </c>
      <c r="H19" s="74">
        <v>104000000</v>
      </c>
      <c r="I19" s="74">
        <f>+H19</f>
        <v>104000000</v>
      </c>
      <c r="J19" s="47"/>
      <c r="K19" s="48"/>
      <c r="L19" s="47"/>
      <c r="M19" s="83">
        <v>45293</v>
      </c>
      <c r="N19" s="83">
        <v>45657</v>
      </c>
      <c r="O19" s="204">
        <f>+F20/F19</f>
        <v>1</v>
      </c>
      <c r="P19" s="204">
        <f>+H20/H19</f>
        <v>0.9827992211538461</v>
      </c>
      <c r="Q19" s="205">
        <f>+(O19*O19)/P19</f>
        <v>1.0175018238475602</v>
      </c>
      <c r="T19" s="38"/>
      <c r="U19" s="260"/>
      <c r="V19" s="260"/>
      <c r="X19" s="49"/>
      <c r="Z19" s="27"/>
      <c r="AA19" s="28"/>
      <c r="AB19" s="29"/>
    </row>
    <row r="20" spans="2:28" ht="37.5" customHeight="1" x14ac:dyDescent="0.2">
      <c r="B20" s="335"/>
      <c r="C20" s="323"/>
      <c r="D20" s="42" t="s">
        <v>2</v>
      </c>
      <c r="E20" s="263"/>
      <c r="F20" s="44">
        <v>5</v>
      </c>
      <c r="G20" s="42" t="s">
        <v>33</v>
      </c>
      <c r="H20" s="76">
        <v>102211119</v>
      </c>
      <c r="I20" s="76">
        <f t="shared" ref="I20:I28" si="0">+H20</f>
        <v>102211119</v>
      </c>
      <c r="J20" s="47"/>
      <c r="K20" s="48"/>
      <c r="L20" s="47"/>
      <c r="M20" s="83">
        <v>45293</v>
      </c>
      <c r="N20" s="83">
        <v>45657</v>
      </c>
      <c r="O20" s="204"/>
      <c r="P20" s="204"/>
      <c r="Q20" s="205"/>
      <c r="T20" s="38"/>
      <c r="U20" s="51"/>
      <c r="V20" s="51"/>
      <c r="X20" s="49"/>
      <c r="Z20" s="27"/>
      <c r="AA20" s="28"/>
      <c r="AB20" s="29"/>
    </row>
    <row r="21" spans="2:28" ht="27" customHeight="1" x14ac:dyDescent="0.2">
      <c r="B21" s="335"/>
      <c r="C21" s="323" t="s">
        <v>114</v>
      </c>
      <c r="D21" s="42" t="s">
        <v>3</v>
      </c>
      <c r="E21" s="262" t="s">
        <v>26</v>
      </c>
      <c r="F21" s="44">
        <v>7</v>
      </c>
      <c r="G21" s="42" t="s">
        <v>3</v>
      </c>
      <c r="H21" s="74">
        <v>313000000</v>
      </c>
      <c r="I21" s="74">
        <f t="shared" si="0"/>
        <v>313000000</v>
      </c>
      <c r="J21" s="47"/>
      <c r="K21" s="48"/>
      <c r="L21" s="47"/>
      <c r="M21" s="83">
        <v>45293</v>
      </c>
      <c r="N21" s="83">
        <v>45657</v>
      </c>
      <c r="O21" s="204">
        <f t="shared" ref="O21" si="1">+F22/F21</f>
        <v>1</v>
      </c>
      <c r="P21" s="204">
        <f t="shared" ref="P21" si="2">+H22/H21</f>
        <v>0.99297124281150162</v>
      </c>
      <c r="Q21" s="205">
        <f t="shared" ref="Q21" si="3">+(O21*O21)/P21</f>
        <v>1.0070785103187854</v>
      </c>
      <c r="X21" s="52"/>
      <c r="Z21" s="27"/>
      <c r="AA21" s="28"/>
      <c r="AB21" s="29"/>
    </row>
    <row r="22" spans="2:28" ht="27" customHeight="1" x14ac:dyDescent="0.2">
      <c r="B22" s="335"/>
      <c r="C22" s="324"/>
      <c r="D22" s="42" t="s">
        <v>2</v>
      </c>
      <c r="E22" s="263"/>
      <c r="F22" s="44">
        <v>7</v>
      </c>
      <c r="G22" s="42" t="s">
        <v>33</v>
      </c>
      <c r="H22" s="59">
        <f>169400000+59000000+82339999+60000</f>
        <v>310799999</v>
      </c>
      <c r="I22" s="76">
        <f t="shared" si="0"/>
        <v>310799999</v>
      </c>
      <c r="J22" s="47"/>
      <c r="K22" s="48"/>
      <c r="L22" s="47"/>
      <c r="M22" s="83">
        <v>45293</v>
      </c>
      <c r="N22" s="83">
        <v>45657</v>
      </c>
      <c r="O22" s="204"/>
      <c r="P22" s="204"/>
      <c r="Q22" s="205"/>
      <c r="X22" s="52"/>
      <c r="Z22" s="27"/>
      <c r="AA22" s="28"/>
      <c r="AB22" s="29"/>
    </row>
    <row r="23" spans="2:28" ht="25.5" customHeight="1" x14ac:dyDescent="0.2">
      <c r="B23" s="335"/>
      <c r="C23" s="326" t="s">
        <v>115</v>
      </c>
      <c r="D23" s="42" t="s">
        <v>3</v>
      </c>
      <c r="E23" s="262" t="s">
        <v>26</v>
      </c>
      <c r="F23" s="44">
        <v>2</v>
      </c>
      <c r="G23" s="42" t="s">
        <v>3</v>
      </c>
      <c r="H23" s="74">
        <v>110000000</v>
      </c>
      <c r="I23" s="74">
        <f t="shared" si="0"/>
        <v>110000000</v>
      </c>
      <c r="J23" s="47"/>
      <c r="K23" s="48"/>
      <c r="L23" s="47"/>
      <c r="M23" s="83">
        <v>45293</v>
      </c>
      <c r="N23" s="83">
        <v>45657</v>
      </c>
      <c r="O23" s="204">
        <f t="shared" ref="O23" si="4">+F24/F23</f>
        <v>1</v>
      </c>
      <c r="P23" s="204">
        <f t="shared" ref="P23" si="5">+H24/H23</f>
        <v>1</v>
      </c>
      <c r="Q23" s="205">
        <f t="shared" ref="Q23" si="6">+(O23*O23)/P23</f>
        <v>1</v>
      </c>
    </row>
    <row r="24" spans="2:28" ht="27.75" customHeight="1" x14ac:dyDescent="0.2">
      <c r="B24" s="336"/>
      <c r="C24" s="327"/>
      <c r="D24" s="42" t="s">
        <v>2</v>
      </c>
      <c r="E24" s="263"/>
      <c r="F24" s="53">
        <v>2</v>
      </c>
      <c r="G24" s="42" t="s">
        <v>33</v>
      </c>
      <c r="H24" s="76">
        <v>110000000</v>
      </c>
      <c r="I24" s="76">
        <f t="shared" si="0"/>
        <v>110000000</v>
      </c>
      <c r="J24" s="47"/>
      <c r="K24" s="48"/>
      <c r="L24" s="47"/>
      <c r="M24" s="83">
        <v>45293</v>
      </c>
      <c r="N24" s="83">
        <v>45657</v>
      </c>
      <c r="O24" s="204"/>
      <c r="P24" s="204"/>
      <c r="Q24" s="205"/>
    </row>
    <row r="25" spans="2:28" ht="18" customHeight="1" x14ac:dyDescent="0.2">
      <c r="B25" s="261" t="s">
        <v>116</v>
      </c>
      <c r="C25" s="324" t="s">
        <v>117</v>
      </c>
      <c r="D25" s="42" t="s">
        <v>3</v>
      </c>
      <c r="E25" s="262" t="s">
        <v>26</v>
      </c>
      <c r="F25" s="53">
        <v>1</v>
      </c>
      <c r="G25" s="42" t="s">
        <v>3</v>
      </c>
      <c r="H25" s="74">
        <v>65727784</v>
      </c>
      <c r="I25" s="74">
        <f t="shared" si="0"/>
        <v>65727784</v>
      </c>
      <c r="J25" s="47"/>
      <c r="K25" s="48"/>
      <c r="L25" s="54"/>
      <c r="M25" s="83">
        <v>45293</v>
      </c>
      <c r="N25" s="83">
        <v>45657</v>
      </c>
      <c r="O25" s="204">
        <f t="shared" ref="O25" si="7">+F26/F25</f>
        <v>1</v>
      </c>
      <c r="P25" s="204">
        <f t="shared" ref="P25" si="8">+H26/H25</f>
        <v>0.95084091074788102</v>
      </c>
      <c r="Q25" s="205">
        <f t="shared" ref="Q25" si="9">+(O25*O25)/P25</f>
        <v>1.0517006459192559</v>
      </c>
    </row>
    <row r="26" spans="2:28" ht="15" x14ac:dyDescent="0.2">
      <c r="B26" s="261"/>
      <c r="C26" s="324"/>
      <c r="D26" s="42" t="s">
        <v>2</v>
      </c>
      <c r="E26" s="263"/>
      <c r="F26" s="53">
        <v>1</v>
      </c>
      <c r="G26" s="42" t="s">
        <v>33</v>
      </c>
      <c r="H26" s="76">
        <v>62496666</v>
      </c>
      <c r="I26" s="76">
        <f t="shared" si="0"/>
        <v>62496666</v>
      </c>
      <c r="J26" s="47"/>
      <c r="K26" s="48"/>
      <c r="L26" s="47"/>
      <c r="M26" s="83">
        <v>45293</v>
      </c>
      <c r="N26" s="83">
        <v>45657</v>
      </c>
      <c r="O26" s="204"/>
      <c r="P26" s="204"/>
      <c r="Q26" s="205"/>
    </row>
    <row r="27" spans="2:28" ht="15" x14ac:dyDescent="0.2">
      <c r="B27" s="203"/>
      <c r="C27" s="286" t="s">
        <v>7</v>
      </c>
      <c r="D27" s="42" t="s">
        <v>3</v>
      </c>
      <c r="E27" s="262"/>
      <c r="F27" s="53"/>
      <c r="G27" s="42" t="s">
        <v>3</v>
      </c>
      <c r="H27" s="90">
        <f>+H19+H21+H23+H25</f>
        <v>592727784</v>
      </c>
      <c r="I27" s="74">
        <f t="shared" si="0"/>
        <v>592727784</v>
      </c>
      <c r="J27" s="47"/>
      <c r="K27" s="47"/>
      <c r="L27" s="47"/>
      <c r="M27" s="83"/>
      <c r="N27" s="83"/>
      <c r="O27" s="204"/>
      <c r="P27" s="204"/>
      <c r="Q27" s="205"/>
    </row>
    <row r="28" spans="2:28" ht="15" x14ac:dyDescent="0.2">
      <c r="B28" s="203"/>
      <c r="C28" s="286"/>
      <c r="D28" s="42" t="s">
        <v>2</v>
      </c>
      <c r="E28" s="289"/>
      <c r="F28" s="53"/>
      <c r="G28" s="42" t="s">
        <v>33</v>
      </c>
      <c r="H28" s="91">
        <f>+H20+H22+H24+H26</f>
        <v>585507784</v>
      </c>
      <c r="I28" s="76">
        <f t="shared" si="0"/>
        <v>585507784</v>
      </c>
      <c r="J28" s="47"/>
      <c r="K28" s="60"/>
      <c r="L28" s="47"/>
      <c r="M28" s="83"/>
      <c r="N28" s="83"/>
      <c r="O28" s="204"/>
      <c r="P28" s="204"/>
      <c r="Q28" s="205"/>
    </row>
    <row r="29" spans="2:28" x14ac:dyDescent="0.2">
      <c r="D29" s="61"/>
      <c r="H29" s="92"/>
      <c r="I29" s="63"/>
      <c r="J29" s="27"/>
      <c r="K29" s="27"/>
      <c r="L29" s="27"/>
      <c r="M29" s="64"/>
      <c r="N29" s="64"/>
      <c r="O29" s="63"/>
      <c r="P29" s="65"/>
      <c r="Q29" s="66"/>
      <c r="R29" s="65"/>
    </row>
    <row r="30" spans="2:28" ht="15" x14ac:dyDescent="0.2">
      <c r="B30" s="280" t="s">
        <v>34</v>
      </c>
      <c r="C30" s="280"/>
      <c r="D30" s="281" t="s">
        <v>6</v>
      </c>
      <c r="E30" s="281"/>
      <c r="F30" s="281"/>
      <c r="G30" s="281"/>
      <c r="H30" s="281"/>
      <c r="I30" s="281"/>
      <c r="J30" s="67" t="s">
        <v>36</v>
      </c>
      <c r="K30" s="281" t="s">
        <v>37</v>
      </c>
      <c r="L30" s="281"/>
      <c r="M30" s="278" t="s">
        <v>60</v>
      </c>
      <c r="N30" s="279"/>
      <c r="O30" s="279"/>
      <c r="P30" s="279"/>
      <c r="Q30" s="279"/>
    </row>
    <row r="31" spans="2:28" ht="26.25" customHeight="1" x14ac:dyDescent="0.2">
      <c r="B31" s="232" t="s">
        <v>118</v>
      </c>
      <c r="C31" s="234"/>
      <c r="D31" s="232" t="s">
        <v>258</v>
      </c>
      <c r="E31" s="233"/>
      <c r="F31" s="233"/>
      <c r="G31" s="233"/>
      <c r="H31" s="233"/>
      <c r="I31" s="234"/>
      <c r="J31" s="210" t="s">
        <v>119</v>
      </c>
      <c r="K31" s="68" t="s">
        <v>3</v>
      </c>
      <c r="L31" s="69">
        <v>90.4</v>
      </c>
      <c r="M31" s="273" t="s">
        <v>120</v>
      </c>
      <c r="N31" s="273"/>
      <c r="O31" s="273"/>
      <c r="P31" s="273"/>
      <c r="Q31" s="273"/>
    </row>
    <row r="32" spans="2:28" ht="18" customHeight="1" x14ac:dyDescent="0.2">
      <c r="B32" s="238"/>
      <c r="C32" s="240"/>
      <c r="D32" s="238"/>
      <c r="E32" s="239"/>
      <c r="F32" s="239"/>
      <c r="G32" s="239"/>
      <c r="H32" s="239"/>
      <c r="I32" s="240"/>
      <c r="J32" s="210"/>
      <c r="K32" s="68" t="s">
        <v>2</v>
      </c>
      <c r="L32" s="70">
        <v>85.4</v>
      </c>
      <c r="M32" s="273"/>
      <c r="N32" s="273"/>
      <c r="O32" s="273"/>
      <c r="P32" s="273"/>
      <c r="Q32" s="273"/>
    </row>
    <row r="33" spans="2:53" ht="18.75" customHeight="1" x14ac:dyDescent="0.2">
      <c r="B33" s="274"/>
      <c r="C33" s="275"/>
      <c r="D33" s="274" t="s">
        <v>5</v>
      </c>
      <c r="E33" s="282"/>
      <c r="F33" s="282"/>
      <c r="G33" s="282"/>
      <c r="H33" s="282"/>
      <c r="I33" s="275"/>
      <c r="J33" s="264"/>
      <c r="K33" s="68" t="s">
        <v>3</v>
      </c>
      <c r="L33" s="71"/>
      <c r="M33" s="272" t="s">
        <v>4</v>
      </c>
      <c r="N33" s="272"/>
      <c r="O33" s="272"/>
      <c r="P33" s="272"/>
      <c r="Q33" s="272"/>
    </row>
    <row r="34" spans="2:53" ht="14.25" customHeight="1" x14ac:dyDescent="0.2">
      <c r="B34" s="276"/>
      <c r="C34" s="277"/>
      <c r="D34" s="276"/>
      <c r="E34" s="283"/>
      <c r="F34" s="283"/>
      <c r="G34" s="283"/>
      <c r="H34" s="283"/>
      <c r="I34" s="277"/>
      <c r="J34" s="264"/>
      <c r="K34" s="68" t="s">
        <v>2</v>
      </c>
      <c r="L34" s="70"/>
      <c r="M34" s="272"/>
      <c r="N34" s="272"/>
      <c r="O34" s="272"/>
      <c r="P34" s="272"/>
      <c r="Q34" s="272"/>
    </row>
    <row r="35" spans="2:53" ht="15" x14ac:dyDescent="0.2">
      <c r="B35" s="274"/>
      <c r="C35" s="275"/>
      <c r="D35" s="274" t="s">
        <v>5</v>
      </c>
      <c r="E35" s="282"/>
      <c r="F35" s="282"/>
      <c r="G35" s="282"/>
      <c r="H35" s="282"/>
      <c r="I35" s="275"/>
      <c r="J35" s="264"/>
      <c r="K35" s="68" t="s">
        <v>3</v>
      </c>
      <c r="L35" s="70"/>
      <c r="M35" s="273" t="s">
        <v>187</v>
      </c>
      <c r="N35" s="273"/>
      <c r="O35" s="273"/>
      <c r="P35" s="273"/>
      <c r="Q35" s="273"/>
    </row>
    <row r="36" spans="2:53" ht="15" x14ac:dyDescent="0.2">
      <c r="B36" s="276"/>
      <c r="C36" s="277"/>
      <c r="D36" s="276"/>
      <c r="E36" s="283"/>
      <c r="F36" s="283"/>
      <c r="G36" s="283"/>
      <c r="H36" s="283"/>
      <c r="I36" s="277"/>
      <c r="J36" s="264"/>
      <c r="K36" s="68" t="s">
        <v>2</v>
      </c>
      <c r="L36" s="70"/>
      <c r="M36" s="273"/>
      <c r="N36" s="273"/>
      <c r="O36" s="273"/>
      <c r="P36" s="273"/>
      <c r="Q36" s="273"/>
    </row>
    <row r="37" spans="2:53" ht="15" customHeight="1" x14ac:dyDescent="0.2">
      <c r="B37" s="232" t="s">
        <v>1</v>
      </c>
      <c r="C37" s="233"/>
      <c r="D37" s="233"/>
      <c r="E37" s="233"/>
      <c r="F37" s="233"/>
      <c r="G37" s="233"/>
      <c r="H37" s="233"/>
      <c r="I37" s="233"/>
      <c r="J37" s="233"/>
      <c r="K37" s="233"/>
      <c r="L37" s="234"/>
      <c r="M37" s="272" t="s">
        <v>0</v>
      </c>
      <c r="N37" s="272"/>
      <c r="O37" s="272"/>
      <c r="P37" s="272"/>
      <c r="Q37" s="272"/>
    </row>
    <row r="38" spans="2:53" ht="29.25" customHeight="1" x14ac:dyDescent="0.2">
      <c r="B38" s="238"/>
      <c r="C38" s="239"/>
      <c r="D38" s="239"/>
      <c r="E38" s="239"/>
      <c r="F38" s="239"/>
      <c r="G38" s="239"/>
      <c r="H38" s="239"/>
      <c r="I38" s="239"/>
      <c r="J38" s="239"/>
      <c r="K38" s="239"/>
      <c r="L38" s="240"/>
      <c r="M38" s="272"/>
      <c r="N38" s="272"/>
      <c r="O38" s="272"/>
      <c r="P38" s="272"/>
      <c r="Q38" s="272"/>
    </row>
    <row r="39" spans="2:53" x14ac:dyDescent="0.2">
      <c r="M39" s="72"/>
      <c r="N39" s="72"/>
    </row>
    <row r="40" spans="2:53" x14ac:dyDescent="0.2">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row>
    <row r="41" spans="2:53" x14ac:dyDescent="0.2">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row>
    <row r="42" spans="2:53" x14ac:dyDescent="0.2">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row>
    <row r="43" spans="2:53" x14ac:dyDescent="0.2">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row>
    <row r="44" spans="2:53" x14ac:dyDescent="0.2">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row>
    <row r="45" spans="2:53" x14ac:dyDescent="0.2">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row>
    <row r="46" spans="2:53" x14ac:dyDescent="0.2">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row>
    <row r="47" spans="2:53" x14ac:dyDescent="0.2">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row>
    <row r="48" spans="2:53" x14ac:dyDescent="0.2">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row>
    <row r="49" spans="18:53" x14ac:dyDescent="0.2">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row>
    <row r="50" spans="18:53" x14ac:dyDescent="0.2">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row>
    <row r="51" spans="18:53" x14ac:dyDescent="0.2">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row>
    <row r="52" spans="18:53" x14ac:dyDescent="0.2">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row>
    <row r="53" spans="18:53" x14ac:dyDescent="0.2">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row>
    <row r="54" spans="18:53" x14ac:dyDescent="0.2">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row>
    <row r="55" spans="18:53" x14ac:dyDescent="0.2">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row>
    <row r="56" spans="18:53" x14ac:dyDescent="0.2">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row>
    <row r="57" spans="18:53" x14ac:dyDescent="0.2">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row>
    <row r="58" spans="18:53" x14ac:dyDescent="0.2">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row>
    <row r="59" spans="18:53" x14ac:dyDescent="0.2">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row>
    <row r="60" spans="18:53" x14ac:dyDescent="0.2">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row>
    <row r="61" spans="18:53" x14ac:dyDescent="0.2">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row>
    <row r="62" spans="18:53" x14ac:dyDescent="0.2">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row>
    <row r="63" spans="18:53" x14ac:dyDescent="0.2">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row>
    <row r="64" spans="18:53" x14ac:dyDescent="0.2">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row>
    <row r="65" spans="18:53" x14ac:dyDescent="0.2">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row>
    <row r="66" spans="18:53" x14ac:dyDescent="0.2">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row>
    <row r="67" spans="18:53" x14ac:dyDescent="0.2">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row>
    <row r="68" spans="18:53" x14ac:dyDescent="0.2">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row>
    <row r="69" spans="18:53" x14ac:dyDescent="0.2">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row>
    <row r="70" spans="18:53" x14ac:dyDescent="0.2">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row>
    <row r="71" spans="18:53" x14ac:dyDescent="0.2">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row>
    <row r="72" spans="18:53" x14ac:dyDescent="0.2">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row>
  </sheetData>
  <mergeCells count="97">
    <mergeCell ref="B25:B26"/>
    <mergeCell ref="B30:C30"/>
    <mergeCell ref="D30:I30"/>
    <mergeCell ref="K30:L30"/>
    <mergeCell ref="M30:Q30"/>
    <mergeCell ref="B27:B28"/>
    <mergeCell ref="C27:C28"/>
    <mergeCell ref="E27:E28"/>
    <mergeCell ref="O27:O28"/>
    <mergeCell ref="P27:P28"/>
    <mergeCell ref="Q27:Q28"/>
    <mergeCell ref="C25:C26"/>
    <mergeCell ref="E25:E26"/>
    <mergeCell ref="O25:O26"/>
    <mergeCell ref="P25:P26"/>
    <mergeCell ref="Q25:Q26"/>
    <mergeCell ref="B35:C36"/>
    <mergeCell ref="D35:I36"/>
    <mergeCell ref="J35:J36"/>
    <mergeCell ref="M35:Q36"/>
    <mergeCell ref="M37:Q38"/>
    <mergeCell ref="B37:L38"/>
    <mergeCell ref="B33:C34"/>
    <mergeCell ref="D33:I34"/>
    <mergeCell ref="J33:J34"/>
    <mergeCell ref="M33:Q34"/>
    <mergeCell ref="B31:C32"/>
    <mergeCell ref="D31:I32"/>
    <mergeCell ref="J31:J32"/>
    <mergeCell ref="M31:Q32"/>
    <mergeCell ref="U19:V19"/>
    <mergeCell ref="C21:C22"/>
    <mergeCell ref="E21:E22"/>
    <mergeCell ref="O21:O22"/>
    <mergeCell ref="P21:P22"/>
    <mergeCell ref="Q21:Q22"/>
    <mergeCell ref="Q19:Q20"/>
    <mergeCell ref="C19:C20"/>
    <mergeCell ref="E19:E20"/>
    <mergeCell ref="O19:O20"/>
    <mergeCell ref="P19:P20"/>
    <mergeCell ref="C23:C24"/>
    <mergeCell ref="E23:E24"/>
    <mergeCell ref="O23:O24"/>
    <mergeCell ref="P23:P24"/>
    <mergeCell ref="B16:B18"/>
    <mergeCell ref="C16:C18"/>
    <mergeCell ref="D16:D18"/>
    <mergeCell ref="E16:E18"/>
    <mergeCell ref="F16:F18"/>
    <mergeCell ref="M16:N17"/>
    <mergeCell ref="O16:Q16"/>
    <mergeCell ref="H16:H18"/>
    <mergeCell ref="I16:L17"/>
    <mergeCell ref="B19:B24"/>
    <mergeCell ref="Q23:Q24"/>
    <mergeCell ref="U16:V16"/>
    <mergeCell ref="O17:O18"/>
    <mergeCell ref="P17:P18"/>
    <mergeCell ref="Q17:Q18"/>
    <mergeCell ref="B10:C10"/>
    <mergeCell ref="D10:I10"/>
    <mergeCell ref="N10:P10"/>
    <mergeCell ref="B11:C11"/>
    <mergeCell ref="D11:I11"/>
    <mergeCell ref="N11:P11"/>
    <mergeCell ref="B12:C12"/>
    <mergeCell ref="D12:I12"/>
    <mergeCell ref="U17:V17"/>
    <mergeCell ref="U18:V18"/>
    <mergeCell ref="U11:W11"/>
    <mergeCell ref="G16:G18"/>
    <mergeCell ref="U12:W12"/>
    <mergeCell ref="B13:C13"/>
    <mergeCell ref="D13:I13"/>
    <mergeCell ref="U13:W13"/>
    <mergeCell ref="N15:P15"/>
    <mergeCell ref="U15:V15"/>
    <mergeCell ref="N12:P12"/>
    <mergeCell ref="N13:P13"/>
    <mergeCell ref="C14:I14"/>
    <mergeCell ref="T9:X9"/>
    <mergeCell ref="B2:C5"/>
    <mergeCell ref="D2:K3"/>
    <mergeCell ref="L2:O2"/>
    <mergeCell ref="P2:Q5"/>
    <mergeCell ref="L3:O3"/>
    <mergeCell ref="D4:K5"/>
    <mergeCell ref="L4:O4"/>
    <mergeCell ref="L5:O5"/>
    <mergeCell ref="C6:Q6"/>
    <mergeCell ref="D7:Q7"/>
    <mergeCell ref="D8:Q8"/>
    <mergeCell ref="B9:C9"/>
    <mergeCell ref="D9:I9"/>
    <mergeCell ref="J9:L15"/>
    <mergeCell ref="M9:Q9"/>
  </mergeCells>
  <pageMargins left="0.7" right="0.7" top="0.75" bottom="0.75" header="0.3" footer="0.3"/>
  <pageSetup scale="23" orientation="portrait" r:id="rId1"/>
  <colBreaks count="1" manualBreakCount="1">
    <brk id="17" max="10485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BA85"/>
  <sheetViews>
    <sheetView zoomScale="80" zoomScaleNormal="80" workbookViewId="0">
      <selection activeCell="C8" sqref="C8"/>
    </sheetView>
  </sheetViews>
  <sheetFormatPr baseColWidth="10" defaultColWidth="12.5703125" defaultRowHeight="14.25" x14ac:dyDescent="0.2"/>
  <cols>
    <col min="1" max="1" width="6.7109375" style="8" customWidth="1"/>
    <col min="2" max="2" width="45.42578125" style="8" customWidth="1"/>
    <col min="3" max="3" width="85.140625" style="8" customWidth="1"/>
    <col min="4" max="4" width="15" style="8" customWidth="1"/>
    <col min="5" max="5" width="18.5703125" style="8" customWidth="1"/>
    <col min="6" max="6" width="16.7109375" style="8" customWidth="1"/>
    <col min="7" max="7" width="18" style="8" customWidth="1"/>
    <col min="8" max="8" width="26.140625" style="8" customWidth="1"/>
    <col min="9" max="9" width="19.28515625" style="8" customWidth="1"/>
    <col min="10" max="10" width="20.85546875" style="8" customWidth="1"/>
    <col min="11" max="11" width="13.5703125" style="8" customWidth="1"/>
    <col min="12" max="12" width="15.85546875" style="8" customWidth="1"/>
    <col min="13" max="13" width="14.85546875" style="9" customWidth="1"/>
    <col min="14" max="14" width="21.140625" style="9" customWidth="1"/>
    <col min="15" max="17" width="16.85546875" style="8" customWidth="1"/>
    <col min="18" max="18" width="2.85546875" style="8" customWidth="1"/>
    <col min="19" max="19" width="12.5703125" style="8"/>
    <col min="20" max="20" width="14.42578125" style="8" customWidth="1"/>
    <col min="21" max="21" width="18.5703125" style="8" customWidth="1"/>
    <col min="22" max="22" width="33.85546875" style="8" customWidth="1"/>
    <col min="23" max="23" width="12.5703125" style="8" hidden="1" customWidth="1"/>
    <col min="24" max="24" width="24.28515625" style="8" customWidth="1"/>
    <col min="25" max="25" width="22.5703125" style="8" customWidth="1"/>
    <col min="26" max="27" width="12.5703125" style="8"/>
    <col min="28" max="28" width="16.85546875" style="8" customWidth="1"/>
    <col min="29" max="29" width="12.5703125" style="8"/>
    <col min="30" max="30" width="30.140625" style="8" customWidth="1"/>
    <col min="31" max="31" width="15.42578125" style="8" customWidth="1"/>
    <col min="32" max="32" width="15.85546875" style="8" customWidth="1"/>
    <col min="33" max="33" width="24.42578125" style="8" customWidth="1"/>
    <col min="34" max="34" width="17.140625" style="8" customWidth="1"/>
    <col min="35" max="16384" width="12.5703125" style="8"/>
  </cols>
  <sheetData>
    <row r="1" spans="2:28" ht="22.5" customHeight="1" x14ac:dyDescent="0.2"/>
    <row r="2" spans="2:28" ht="37.5" customHeight="1" x14ac:dyDescent="0.25">
      <c r="B2" s="203"/>
      <c r="C2" s="203"/>
      <c r="D2" s="197" t="s">
        <v>213</v>
      </c>
      <c r="E2" s="198"/>
      <c r="F2" s="198"/>
      <c r="G2" s="198"/>
      <c r="H2" s="198"/>
      <c r="I2" s="198"/>
      <c r="J2" s="198"/>
      <c r="K2" s="199"/>
      <c r="L2" s="251" t="s">
        <v>214</v>
      </c>
      <c r="M2" s="252"/>
      <c r="N2" s="252"/>
      <c r="O2" s="253"/>
      <c r="P2" s="188"/>
      <c r="Q2" s="189"/>
      <c r="R2" s="10"/>
    </row>
    <row r="3" spans="2:28" ht="37.5" customHeight="1" x14ac:dyDescent="0.25">
      <c r="B3" s="203"/>
      <c r="C3" s="203"/>
      <c r="D3" s="200"/>
      <c r="E3" s="201"/>
      <c r="F3" s="201"/>
      <c r="G3" s="201"/>
      <c r="H3" s="201"/>
      <c r="I3" s="201"/>
      <c r="J3" s="201"/>
      <c r="K3" s="202"/>
      <c r="L3" s="251" t="s">
        <v>215</v>
      </c>
      <c r="M3" s="252"/>
      <c r="N3" s="252"/>
      <c r="O3" s="253"/>
      <c r="P3" s="190"/>
      <c r="Q3" s="191"/>
      <c r="R3" s="10"/>
    </row>
    <row r="4" spans="2:28" ht="33.75" customHeight="1" x14ac:dyDescent="0.25">
      <c r="B4" s="203"/>
      <c r="C4" s="203"/>
      <c r="D4" s="197" t="s">
        <v>216</v>
      </c>
      <c r="E4" s="198"/>
      <c r="F4" s="198"/>
      <c r="G4" s="198"/>
      <c r="H4" s="198"/>
      <c r="I4" s="198"/>
      <c r="J4" s="198"/>
      <c r="K4" s="199"/>
      <c r="L4" s="251" t="s">
        <v>217</v>
      </c>
      <c r="M4" s="252"/>
      <c r="N4" s="252"/>
      <c r="O4" s="253"/>
      <c r="P4" s="190"/>
      <c r="Q4" s="191"/>
      <c r="R4" s="10"/>
    </row>
    <row r="5" spans="2:28" ht="38.25" customHeight="1" x14ac:dyDescent="0.25">
      <c r="B5" s="203"/>
      <c r="C5" s="203"/>
      <c r="D5" s="200"/>
      <c r="E5" s="201"/>
      <c r="F5" s="201"/>
      <c r="G5" s="201"/>
      <c r="H5" s="201"/>
      <c r="I5" s="201"/>
      <c r="J5" s="201"/>
      <c r="K5" s="202"/>
      <c r="L5" s="251" t="s">
        <v>218</v>
      </c>
      <c r="M5" s="252"/>
      <c r="N5" s="252"/>
      <c r="O5" s="253"/>
      <c r="P5" s="192"/>
      <c r="Q5" s="193"/>
      <c r="R5" s="10"/>
    </row>
    <row r="6" spans="2:28" ht="23.25" customHeight="1" x14ac:dyDescent="0.25">
      <c r="C6" s="230"/>
      <c r="D6" s="230"/>
      <c r="E6" s="230"/>
      <c r="F6" s="230"/>
      <c r="G6" s="230"/>
      <c r="H6" s="230"/>
      <c r="I6" s="230"/>
      <c r="J6" s="230"/>
      <c r="K6" s="230"/>
      <c r="L6" s="230"/>
      <c r="M6" s="230"/>
      <c r="N6" s="230"/>
      <c r="O6" s="230"/>
      <c r="P6" s="230"/>
      <c r="Q6" s="230"/>
      <c r="R6" s="10"/>
    </row>
    <row r="7" spans="2:28" ht="31.5" customHeight="1" x14ac:dyDescent="0.25">
      <c r="B7" s="11" t="s">
        <v>31</v>
      </c>
      <c r="C7" s="11" t="s">
        <v>92</v>
      </c>
      <c r="D7" s="251" t="s">
        <v>127</v>
      </c>
      <c r="E7" s="252"/>
      <c r="F7" s="252"/>
      <c r="G7" s="252"/>
      <c r="H7" s="252"/>
      <c r="I7" s="252"/>
      <c r="J7" s="252"/>
      <c r="K7" s="252"/>
      <c r="L7" s="252"/>
      <c r="M7" s="252"/>
      <c r="N7" s="252"/>
      <c r="O7" s="252"/>
      <c r="P7" s="252"/>
      <c r="Q7" s="253"/>
      <c r="R7" s="10"/>
    </row>
    <row r="8" spans="2:28" ht="36" customHeight="1" x14ac:dyDescent="0.25">
      <c r="B8" s="11" t="s">
        <v>25</v>
      </c>
      <c r="C8" s="11"/>
      <c r="D8" s="231" t="s">
        <v>165</v>
      </c>
      <c r="E8" s="231"/>
      <c r="F8" s="231"/>
      <c r="G8" s="231"/>
      <c r="H8" s="231"/>
      <c r="I8" s="231"/>
      <c r="J8" s="231"/>
      <c r="K8" s="231"/>
      <c r="L8" s="231"/>
      <c r="M8" s="231"/>
      <c r="N8" s="231"/>
      <c r="O8" s="231"/>
      <c r="P8" s="231"/>
      <c r="Q8" s="231"/>
    </row>
    <row r="9" spans="2:28" ht="36" customHeight="1" x14ac:dyDescent="0.2">
      <c r="B9" s="247" t="s">
        <v>128</v>
      </c>
      <c r="C9" s="248"/>
      <c r="D9" s="221"/>
      <c r="E9" s="221"/>
      <c r="F9" s="221"/>
      <c r="G9" s="221"/>
      <c r="H9" s="221"/>
      <c r="I9" s="222"/>
      <c r="J9" s="266" t="s">
        <v>129</v>
      </c>
      <c r="K9" s="267"/>
      <c r="L9" s="268"/>
      <c r="M9" s="241" t="s">
        <v>23</v>
      </c>
      <c r="N9" s="242"/>
      <c r="O9" s="242"/>
      <c r="P9" s="242"/>
      <c r="Q9" s="243"/>
      <c r="R9" s="14"/>
      <c r="T9" s="220"/>
      <c r="U9" s="220"/>
      <c r="V9" s="220"/>
      <c r="W9" s="220"/>
      <c r="X9" s="220"/>
    </row>
    <row r="10" spans="2:28" ht="36" customHeight="1" x14ac:dyDescent="0.2">
      <c r="B10" s="247" t="s">
        <v>130</v>
      </c>
      <c r="C10" s="248"/>
      <c r="D10" s="221"/>
      <c r="E10" s="221"/>
      <c r="F10" s="221"/>
      <c r="G10" s="221"/>
      <c r="H10" s="221"/>
      <c r="I10" s="222"/>
      <c r="J10" s="320"/>
      <c r="K10" s="321"/>
      <c r="L10" s="322"/>
      <c r="M10" s="15" t="s">
        <v>22</v>
      </c>
      <c r="N10" s="223" t="s">
        <v>21</v>
      </c>
      <c r="O10" s="223"/>
      <c r="P10" s="223"/>
      <c r="Q10" s="15" t="s">
        <v>20</v>
      </c>
      <c r="R10" s="14"/>
      <c r="T10" s="17"/>
      <c r="U10" s="17"/>
      <c r="V10" s="17"/>
      <c r="W10" s="17"/>
      <c r="X10" s="17"/>
    </row>
    <row r="11" spans="2:28" ht="31.5" customHeight="1" x14ac:dyDescent="0.2">
      <c r="B11" s="287" t="s">
        <v>131</v>
      </c>
      <c r="C11" s="288"/>
      <c r="D11" s="224"/>
      <c r="E11" s="224"/>
      <c r="F11" s="224"/>
      <c r="G11" s="224"/>
      <c r="H11" s="224"/>
      <c r="I11" s="225"/>
      <c r="J11" s="320"/>
      <c r="K11" s="321"/>
      <c r="L11" s="322"/>
      <c r="M11" s="93">
        <v>570</v>
      </c>
      <c r="N11" s="357" t="s">
        <v>132</v>
      </c>
      <c r="O11" s="358"/>
      <c r="P11" s="359"/>
      <c r="Q11" s="94">
        <v>17400000</v>
      </c>
      <c r="R11" s="14"/>
      <c r="T11" s="20"/>
      <c r="U11" s="229"/>
      <c r="V11" s="229"/>
      <c r="W11" s="229"/>
      <c r="X11" s="20"/>
      <c r="Z11" s="22"/>
      <c r="AA11" s="22"/>
    </row>
    <row r="12" spans="2:28" ht="75" customHeight="1" x14ac:dyDescent="0.2">
      <c r="B12" s="258" t="s">
        <v>133</v>
      </c>
      <c r="C12" s="259"/>
      <c r="D12" s="224"/>
      <c r="E12" s="224"/>
      <c r="F12" s="224"/>
      <c r="G12" s="224"/>
      <c r="H12" s="224"/>
      <c r="I12" s="225"/>
      <c r="J12" s="320"/>
      <c r="K12" s="321"/>
      <c r="L12" s="322"/>
      <c r="M12" s="95">
        <v>848</v>
      </c>
      <c r="N12" s="354" t="s">
        <v>134</v>
      </c>
      <c r="O12" s="355"/>
      <c r="P12" s="356"/>
      <c r="Q12" s="24">
        <v>35000000</v>
      </c>
      <c r="R12" s="14"/>
      <c r="T12" s="25"/>
      <c r="U12" s="254"/>
      <c r="V12" s="254"/>
      <c r="W12" s="254"/>
      <c r="X12" s="26"/>
      <c r="Z12" s="27"/>
      <c r="AA12" s="28"/>
      <c r="AB12" s="29"/>
    </row>
    <row r="13" spans="2:28" ht="74.25" customHeight="1" x14ac:dyDescent="0.2">
      <c r="B13" s="258" t="s">
        <v>166</v>
      </c>
      <c r="C13" s="259"/>
      <c r="D13" s="307" t="s">
        <v>167</v>
      </c>
      <c r="E13" s="307"/>
      <c r="F13" s="307"/>
      <c r="G13" s="307"/>
      <c r="H13" s="307"/>
      <c r="I13" s="250"/>
      <c r="J13" s="320"/>
      <c r="K13" s="321"/>
      <c r="L13" s="322"/>
      <c r="M13" s="93">
        <v>1899</v>
      </c>
      <c r="N13" s="255" t="s">
        <v>135</v>
      </c>
      <c r="O13" s="256"/>
      <c r="P13" s="257"/>
      <c r="Q13" s="31">
        <v>16000000</v>
      </c>
      <c r="R13" s="14"/>
      <c r="T13" s="25"/>
      <c r="U13" s="254"/>
      <c r="V13" s="254"/>
      <c r="W13" s="254"/>
      <c r="X13" s="26"/>
      <c r="Z13" s="27"/>
      <c r="AA13" s="28"/>
      <c r="AB13" s="29"/>
    </row>
    <row r="14" spans="2:28" ht="53.45" customHeight="1" x14ac:dyDescent="0.2">
      <c r="B14" s="249" t="s">
        <v>168</v>
      </c>
      <c r="C14" s="307"/>
      <c r="D14" s="307" t="s">
        <v>169</v>
      </c>
      <c r="E14" s="307"/>
      <c r="F14" s="307"/>
      <c r="G14" s="307"/>
      <c r="H14" s="307"/>
      <c r="I14" s="250"/>
      <c r="J14" s="269"/>
      <c r="K14" s="270"/>
      <c r="L14" s="271"/>
      <c r="M14" s="96">
        <v>936</v>
      </c>
      <c r="N14" s="354" t="s">
        <v>136</v>
      </c>
      <c r="O14" s="355"/>
      <c r="P14" s="356"/>
      <c r="Q14" s="35">
        <v>31800000</v>
      </c>
      <c r="R14" s="14"/>
      <c r="T14" s="36"/>
      <c r="U14" s="254"/>
      <c r="V14" s="254"/>
      <c r="W14" s="37"/>
      <c r="X14" s="26"/>
      <c r="Y14" s="38"/>
      <c r="Z14" s="27"/>
      <c r="AA14" s="28"/>
      <c r="AB14" s="29"/>
    </row>
    <row r="15" spans="2:28" ht="28.5" customHeight="1" x14ac:dyDescent="0.25">
      <c r="B15" s="212" t="s">
        <v>29</v>
      </c>
      <c r="C15" s="264" t="s">
        <v>27</v>
      </c>
      <c r="D15" s="210" t="s">
        <v>225</v>
      </c>
      <c r="E15" s="210" t="s">
        <v>19</v>
      </c>
      <c r="F15" s="210" t="s">
        <v>38</v>
      </c>
      <c r="G15" s="265" t="s">
        <v>226</v>
      </c>
      <c r="H15" s="210" t="s">
        <v>30</v>
      </c>
      <c r="I15" s="266" t="s">
        <v>28</v>
      </c>
      <c r="J15" s="267"/>
      <c r="K15" s="267"/>
      <c r="L15" s="268"/>
      <c r="M15" s="210" t="s">
        <v>18</v>
      </c>
      <c r="N15" s="210"/>
      <c r="O15" s="211" t="s">
        <v>17</v>
      </c>
      <c r="P15" s="211"/>
      <c r="Q15" s="211"/>
      <c r="T15" s="39"/>
      <c r="U15" s="260"/>
      <c r="V15" s="260"/>
      <c r="X15" s="26"/>
      <c r="Z15" s="27"/>
      <c r="AA15" s="28"/>
      <c r="AB15" s="29"/>
    </row>
    <row r="16" spans="2:28" ht="33.75" customHeight="1" x14ac:dyDescent="0.2">
      <c r="B16" s="213"/>
      <c r="C16" s="264"/>
      <c r="D16" s="210"/>
      <c r="E16" s="210"/>
      <c r="F16" s="210"/>
      <c r="G16" s="210"/>
      <c r="H16" s="210"/>
      <c r="I16" s="269"/>
      <c r="J16" s="270"/>
      <c r="K16" s="270"/>
      <c r="L16" s="271"/>
      <c r="M16" s="210"/>
      <c r="N16" s="210"/>
      <c r="O16" s="210" t="s">
        <v>16</v>
      </c>
      <c r="P16" s="210" t="s">
        <v>15</v>
      </c>
      <c r="Q16" s="264" t="s">
        <v>14</v>
      </c>
      <c r="T16" s="38"/>
      <c r="U16" s="260"/>
      <c r="V16" s="260"/>
      <c r="X16" s="28"/>
      <c r="Z16" s="27"/>
      <c r="AA16" s="28"/>
      <c r="AB16" s="29"/>
    </row>
    <row r="17" spans="2:28" ht="39.75" customHeight="1" x14ac:dyDescent="0.2">
      <c r="B17" s="214"/>
      <c r="C17" s="264"/>
      <c r="D17" s="210"/>
      <c r="E17" s="210"/>
      <c r="F17" s="210"/>
      <c r="G17" s="210"/>
      <c r="H17" s="210"/>
      <c r="I17" s="40" t="s">
        <v>13</v>
      </c>
      <c r="J17" s="40" t="s">
        <v>12</v>
      </c>
      <c r="K17" s="40" t="s">
        <v>11</v>
      </c>
      <c r="L17" s="41" t="s">
        <v>10</v>
      </c>
      <c r="M17" s="42" t="s">
        <v>9</v>
      </c>
      <c r="N17" s="43" t="s">
        <v>8</v>
      </c>
      <c r="O17" s="210"/>
      <c r="P17" s="210"/>
      <c r="Q17" s="264"/>
      <c r="T17" s="38"/>
      <c r="U17" s="260"/>
      <c r="V17" s="260"/>
      <c r="X17" s="28"/>
      <c r="Z17" s="27"/>
      <c r="AA17" s="28"/>
      <c r="AB17" s="29"/>
    </row>
    <row r="18" spans="2:28" ht="34.15" customHeight="1" x14ac:dyDescent="0.2">
      <c r="B18" s="262" t="s">
        <v>137</v>
      </c>
      <c r="C18" s="349" t="s">
        <v>138</v>
      </c>
      <c r="D18" s="42" t="s">
        <v>3</v>
      </c>
      <c r="E18" s="262" t="s">
        <v>75</v>
      </c>
      <c r="F18" s="97">
        <v>2</v>
      </c>
      <c r="G18" s="42" t="s">
        <v>3</v>
      </c>
      <c r="H18" s="98">
        <f>+'[1]PLAN DE ACCION META 1'!H18</f>
        <v>207223333</v>
      </c>
      <c r="I18" s="99"/>
      <c r="J18" s="47"/>
      <c r="K18" s="48"/>
      <c r="L18" s="47"/>
      <c r="M18" s="83">
        <v>45293</v>
      </c>
      <c r="N18" s="83">
        <v>45657</v>
      </c>
      <c r="O18" s="204">
        <f>+F19/F18</f>
        <v>1</v>
      </c>
      <c r="P18" s="204">
        <f>+H19/H18</f>
        <v>1</v>
      </c>
      <c r="Q18" s="325">
        <f>+(O18*O18)/P18</f>
        <v>1</v>
      </c>
      <c r="T18" s="38"/>
      <c r="U18" s="260"/>
      <c r="V18" s="260"/>
      <c r="X18" s="49"/>
      <c r="Z18" s="27"/>
      <c r="AA18" s="28"/>
      <c r="AB18" s="29"/>
    </row>
    <row r="19" spans="2:28" ht="34.15" customHeight="1" x14ac:dyDescent="0.2">
      <c r="B19" s="352"/>
      <c r="C19" s="350"/>
      <c r="D19" s="42" t="s">
        <v>2</v>
      </c>
      <c r="E19" s="263"/>
      <c r="F19" s="97">
        <v>2</v>
      </c>
      <c r="G19" s="42" t="s">
        <v>33</v>
      </c>
      <c r="H19" s="100">
        <f>+'[1]PLAN DE ACCION META 1'!H19</f>
        <v>207223333</v>
      </c>
      <c r="I19" s="99"/>
      <c r="J19" s="47"/>
      <c r="K19" s="48"/>
      <c r="L19" s="47"/>
      <c r="M19" s="83">
        <v>45293</v>
      </c>
      <c r="N19" s="83">
        <v>45657</v>
      </c>
      <c r="O19" s="204"/>
      <c r="P19" s="204"/>
      <c r="Q19" s="325"/>
      <c r="T19" s="38"/>
      <c r="U19" s="51"/>
      <c r="V19" s="51"/>
      <c r="X19" s="49"/>
      <c r="Z19" s="27"/>
      <c r="AA19" s="28"/>
      <c r="AB19" s="29"/>
    </row>
    <row r="20" spans="2:28" ht="34.15" customHeight="1" x14ac:dyDescent="0.2">
      <c r="B20" s="352"/>
      <c r="C20" s="323" t="s">
        <v>139</v>
      </c>
      <c r="D20" s="42" t="s">
        <v>3</v>
      </c>
      <c r="E20" s="262" t="s">
        <v>170</v>
      </c>
      <c r="F20" s="101">
        <v>0.9</v>
      </c>
      <c r="G20" s="102" t="s">
        <v>3</v>
      </c>
      <c r="H20" s="98">
        <f>+'[1]PLAN DE ACCION META 1'!H20</f>
        <v>78597144</v>
      </c>
      <c r="I20" s="99"/>
      <c r="J20" s="47"/>
      <c r="K20" s="48"/>
      <c r="L20" s="47"/>
      <c r="M20" s="83">
        <v>45293</v>
      </c>
      <c r="N20" s="83">
        <v>45657</v>
      </c>
      <c r="O20" s="345">
        <f t="shared" ref="O20" si="0">+F21/F20</f>
        <v>1</v>
      </c>
      <c r="P20" s="345">
        <f>+H21/H20</f>
        <v>0.79010504503827772</v>
      </c>
      <c r="Q20" s="325">
        <f>+(O20*O20)/P20</f>
        <v>1.2656544927536233</v>
      </c>
      <c r="X20" s="52"/>
      <c r="Z20" s="27"/>
      <c r="AA20" s="28"/>
      <c r="AB20" s="29"/>
    </row>
    <row r="21" spans="2:28" ht="34.15" customHeight="1" x14ac:dyDescent="0.2">
      <c r="B21" s="353"/>
      <c r="C21" s="324"/>
      <c r="D21" s="42" t="s">
        <v>2</v>
      </c>
      <c r="E21" s="289"/>
      <c r="F21" s="101">
        <v>0.9</v>
      </c>
      <c r="G21" s="42" t="s">
        <v>33</v>
      </c>
      <c r="H21" s="100">
        <f>+'[1]PLAN DE ACCION META 1'!H21</f>
        <v>62100000</v>
      </c>
      <c r="I21" s="98"/>
      <c r="J21" s="47"/>
      <c r="K21" s="48"/>
      <c r="L21" s="47"/>
      <c r="M21" s="83">
        <v>45293</v>
      </c>
      <c r="N21" s="83">
        <v>45657</v>
      </c>
      <c r="O21" s="346"/>
      <c r="P21" s="346"/>
      <c r="Q21" s="325"/>
      <c r="X21" s="52"/>
      <c r="Z21" s="27"/>
      <c r="AA21" s="28"/>
      <c r="AB21" s="29"/>
    </row>
    <row r="22" spans="2:28" ht="34.15" customHeight="1" x14ac:dyDescent="0.2">
      <c r="B22" s="261" t="s">
        <v>140</v>
      </c>
      <c r="C22" s="349" t="s">
        <v>141</v>
      </c>
      <c r="D22" s="42" t="s">
        <v>3</v>
      </c>
      <c r="E22" s="262" t="s">
        <v>75</v>
      </c>
      <c r="F22" s="97">
        <v>10</v>
      </c>
      <c r="G22" s="42" t="s">
        <v>3</v>
      </c>
      <c r="H22" s="98">
        <f>+'[1]PLAN DE ACCION META 2'!H18</f>
        <v>417838810</v>
      </c>
      <c r="I22" s="98"/>
      <c r="J22" s="47"/>
      <c r="K22" s="48"/>
      <c r="L22" s="47"/>
      <c r="M22" s="83">
        <v>45293</v>
      </c>
      <c r="N22" s="83">
        <v>45657</v>
      </c>
      <c r="O22" s="345">
        <f t="shared" ref="O22" si="1">+F23/F22</f>
        <v>1.6</v>
      </c>
      <c r="P22" s="345">
        <f>+H23/H22</f>
        <v>0.86086944867567472</v>
      </c>
      <c r="Q22" s="325">
        <f t="shared" ref="Q22" si="2">+(O22*O22)/P22</f>
        <v>2.9737377763123045</v>
      </c>
      <c r="X22" s="52"/>
      <c r="Z22" s="27"/>
      <c r="AA22" s="28"/>
      <c r="AB22" s="29"/>
    </row>
    <row r="23" spans="2:28" ht="34.15" customHeight="1" x14ac:dyDescent="0.2">
      <c r="B23" s="261"/>
      <c r="C23" s="350"/>
      <c r="D23" s="42" t="s">
        <v>2</v>
      </c>
      <c r="E23" s="263"/>
      <c r="F23" s="97">
        <v>16</v>
      </c>
      <c r="G23" s="42" t="s">
        <v>33</v>
      </c>
      <c r="H23" s="100">
        <f>+'[1]PLAN DE ACCION META 2'!H19</f>
        <v>359704666</v>
      </c>
      <c r="I23" s="98"/>
      <c r="J23" s="47"/>
      <c r="K23" s="48"/>
      <c r="L23" s="47"/>
      <c r="M23" s="83">
        <v>45293</v>
      </c>
      <c r="N23" s="83">
        <v>45657</v>
      </c>
      <c r="O23" s="346"/>
      <c r="P23" s="346"/>
      <c r="Q23" s="325"/>
      <c r="X23" s="52"/>
      <c r="Z23" s="27"/>
      <c r="AA23" s="28"/>
      <c r="AB23" s="29"/>
    </row>
    <row r="24" spans="2:28" ht="34.15" customHeight="1" x14ac:dyDescent="0.2">
      <c r="B24" s="261"/>
      <c r="C24" s="349" t="s">
        <v>142</v>
      </c>
      <c r="D24" s="42" t="s">
        <v>3</v>
      </c>
      <c r="E24" s="262" t="s">
        <v>171</v>
      </c>
      <c r="F24" s="97">
        <v>1</v>
      </c>
      <c r="G24" s="42" t="s">
        <v>3</v>
      </c>
      <c r="H24" s="98">
        <f>+'[1]PLAN DE ACCION META 2'!H20</f>
        <v>72808333.333333343</v>
      </c>
      <c r="I24" s="98"/>
      <c r="J24" s="47"/>
      <c r="K24" s="48"/>
      <c r="L24" s="47"/>
      <c r="M24" s="83">
        <v>45293</v>
      </c>
      <c r="N24" s="83">
        <v>45657</v>
      </c>
      <c r="O24" s="345">
        <f t="shared" ref="O24" si="3">+F25/F24</f>
        <v>1</v>
      </c>
      <c r="P24" s="345">
        <f t="shared" ref="P24" si="4">+H25/H24</f>
        <v>0.99999999542176932</v>
      </c>
      <c r="Q24" s="325">
        <f t="shared" ref="Q24" si="5">+(O24*O24)/P24</f>
        <v>1.0000000045782307</v>
      </c>
      <c r="X24" s="52"/>
      <c r="Z24" s="27"/>
      <c r="AA24" s="28"/>
      <c r="AB24" s="29"/>
    </row>
    <row r="25" spans="2:28" ht="34.15" customHeight="1" x14ac:dyDescent="0.2">
      <c r="B25" s="261"/>
      <c r="C25" s="350"/>
      <c r="D25" s="42" t="s">
        <v>2</v>
      </c>
      <c r="E25" s="263"/>
      <c r="F25" s="97">
        <v>1</v>
      </c>
      <c r="G25" s="42" t="s">
        <v>33</v>
      </c>
      <c r="H25" s="100">
        <f>+'[1]PLAN DE ACCION META 2'!H21</f>
        <v>72808333</v>
      </c>
      <c r="I25" s="98"/>
      <c r="J25" s="47"/>
      <c r="K25" s="48"/>
      <c r="L25" s="47"/>
      <c r="M25" s="83">
        <v>45293</v>
      </c>
      <c r="N25" s="83">
        <v>45657</v>
      </c>
      <c r="O25" s="346"/>
      <c r="P25" s="346"/>
      <c r="Q25" s="325"/>
      <c r="X25" s="52"/>
      <c r="Z25" s="27"/>
      <c r="AA25" s="28"/>
      <c r="AB25" s="29"/>
    </row>
    <row r="26" spans="2:28" ht="34.15" customHeight="1" x14ac:dyDescent="0.2">
      <c r="B26" s="261"/>
      <c r="C26" s="349" t="s">
        <v>143</v>
      </c>
      <c r="D26" s="42" t="s">
        <v>3</v>
      </c>
      <c r="E26" s="262" t="s">
        <v>172</v>
      </c>
      <c r="F26" s="97">
        <v>1</v>
      </c>
      <c r="G26" s="42" t="s">
        <v>3</v>
      </c>
      <c r="H26" s="98">
        <f>+'[1]PLAN DE ACCION META 2'!H22</f>
        <v>73140000</v>
      </c>
      <c r="I26" s="98"/>
      <c r="J26" s="47"/>
      <c r="K26" s="48"/>
      <c r="L26" s="47"/>
      <c r="M26" s="83">
        <v>45293</v>
      </c>
      <c r="N26" s="83">
        <v>45657</v>
      </c>
      <c r="O26" s="345">
        <f t="shared" ref="O26" si="6">+F27/F26</f>
        <v>1</v>
      </c>
      <c r="P26" s="345">
        <f t="shared" ref="P26" si="7">+H27/H26</f>
        <v>1</v>
      </c>
      <c r="Q26" s="325">
        <f t="shared" ref="Q26" si="8">+(O26*O26)/P26</f>
        <v>1</v>
      </c>
      <c r="X26" s="52"/>
      <c r="Z26" s="27"/>
      <c r="AA26" s="28"/>
      <c r="AB26" s="29"/>
    </row>
    <row r="27" spans="2:28" ht="34.15" customHeight="1" x14ac:dyDescent="0.2">
      <c r="B27" s="261"/>
      <c r="C27" s="350"/>
      <c r="D27" s="42" t="s">
        <v>2</v>
      </c>
      <c r="E27" s="263"/>
      <c r="F27" s="97">
        <v>1</v>
      </c>
      <c r="G27" s="42" t="s">
        <v>33</v>
      </c>
      <c r="H27" s="100">
        <f>+'[1]PLAN DE ACCION META 2'!H23</f>
        <v>73140000</v>
      </c>
      <c r="I27" s="98"/>
      <c r="J27" s="47"/>
      <c r="K27" s="48"/>
      <c r="L27" s="47"/>
      <c r="M27" s="83">
        <v>45293</v>
      </c>
      <c r="N27" s="83">
        <v>45657</v>
      </c>
      <c r="O27" s="346"/>
      <c r="P27" s="346"/>
      <c r="Q27" s="325"/>
      <c r="X27" s="52"/>
      <c r="Z27" s="27"/>
      <c r="AA27" s="28"/>
      <c r="AB27" s="29"/>
    </row>
    <row r="28" spans="2:28" ht="34.15" customHeight="1" x14ac:dyDescent="0.2">
      <c r="B28" s="261"/>
      <c r="C28" s="349" t="s">
        <v>144</v>
      </c>
      <c r="D28" s="42" t="s">
        <v>3</v>
      </c>
      <c r="E28" s="262" t="s">
        <v>170</v>
      </c>
      <c r="F28" s="101">
        <v>0.9</v>
      </c>
      <c r="G28" s="42" t="s">
        <v>3</v>
      </c>
      <c r="H28" s="98">
        <f>+'[1]PLAN DE ACCION META 2'!H24</f>
        <v>110422142.33333334</v>
      </c>
      <c r="I28" s="98"/>
      <c r="J28" s="47"/>
      <c r="K28" s="48"/>
      <c r="L28" s="47"/>
      <c r="M28" s="83">
        <v>45293</v>
      </c>
      <c r="N28" s="83">
        <v>45657</v>
      </c>
      <c r="O28" s="345">
        <f t="shared" ref="O28" si="9">+F29/F28</f>
        <v>1</v>
      </c>
      <c r="P28" s="345">
        <f t="shared" ref="P28" si="10">+H29/H28</f>
        <v>0.84275064795503707</v>
      </c>
      <c r="Q28" s="325">
        <f t="shared" ref="Q28" si="11">+(O28*O28)/P28</f>
        <v>1.186590603551043</v>
      </c>
      <c r="X28" s="52"/>
      <c r="Z28" s="27"/>
      <c r="AA28" s="28"/>
      <c r="AB28" s="29"/>
    </row>
    <row r="29" spans="2:28" ht="34.15" customHeight="1" x14ac:dyDescent="0.2">
      <c r="B29" s="261"/>
      <c r="C29" s="350"/>
      <c r="D29" s="42" t="s">
        <v>2</v>
      </c>
      <c r="E29" s="263"/>
      <c r="F29" s="101">
        <v>0.9</v>
      </c>
      <c r="G29" s="42" t="s">
        <v>33</v>
      </c>
      <c r="H29" s="100">
        <f>+'[1]PLAN DE ACCION META 2'!H25</f>
        <v>93058332</v>
      </c>
      <c r="I29" s="98"/>
      <c r="J29" s="47"/>
      <c r="K29" s="48"/>
      <c r="L29" s="47"/>
      <c r="M29" s="83">
        <v>45293</v>
      </c>
      <c r="N29" s="83">
        <v>45657</v>
      </c>
      <c r="O29" s="346"/>
      <c r="P29" s="346"/>
      <c r="Q29" s="325"/>
      <c r="X29" s="52"/>
      <c r="Z29" s="27"/>
      <c r="AA29" s="28"/>
      <c r="AB29" s="29"/>
    </row>
    <row r="30" spans="2:28" ht="34.15" customHeight="1" x14ac:dyDescent="0.2">
      <c r="B30" s="261"/>
      <c r="C30" s="349" t="s">
        <v>145</v>
      </c>
      <c r="D30" s="42" t="s">
        <v>3</v>
      </c>
      <c r="E30" s="262" t="s">
        <v>173</v>
      </c>
      <c r="F30" s="97">
        <v>3</v>
      </c>
      <c r="G30" s="42" t="s">
        <v>3</v>
      </c>
      <c r="H30" s="98">
        <f>+'[1]PLAN DE ACCION META 2'!H26</f>
        <v>31750000</v>
      </c>
      <c r="I30" s="98"/>
      <c r="J30" s="47"/>
      <c r="K30" s="48"/>
      <c r="L30" s="47"/>
      <c r="M30" s="83">
        <v>45293</v>
      </c>
      <c r="N30" s="83">
        <v>45657</v>
      </c>
      <c r="O30" s="345">
        <f t="shared" ref="O30" si="12">+F31/F30</f>
        <v>1</v>
      </c>
      <c r="P30" s="345">
        <f t="shared" ref="P30" si="13">+H31/H30</f>
        <v>0.8</v>
      </c>
      <c r="Q30" s="325">
        <f t="shared" ref="Q30" si="14">+(O30*O30)/P30</f>
        <v>1.25</v>
      </c>
      <c r="X30" s="52"/>
      <c r="Z30" s="27"/>
      <c r="AA30" s="28"/>
      <c r="AB30" s="29"/>
    </row>
    <row r="31" spans="2:28" ht="34.15" customHeight="1" x14ac:dyDescent="0.2">
      <c r="B31" s="261"/>
      <c r="C31" s="350"/>
      <c r="D31" s="42" t="s">
        <v>2</v>
      </c>
      <c r="E31" s="263"/>
      <c r="F31" s="97">
        <v>3</v>
      </c>
      <c r="G31" s="42" t="s">
        <v>33</v>
      </c>
      <c r="H31" s="100">
        <f>+'[1]PLAN DE ACCION META 2'!H27</f>
        <v>25400000</v>
      </c>
      <c r="I31" s="98"/>
      <c r="J31" s="47"/>
      <c r="K31" s="48"/>
      <c r="L31" s="47"/>
      <c r="M31" s="83">
        <v>45293</v>
      </c>
      <c r="N31" s="83">
        <v>45657</v>
      </c>
      <c r="O31" s="346"/>
      <c r="P31" s="346"/>
      <c r="Q31" s="325"/>
      <c r="X31" s="52"/>
      <c r="Z31" s="27"/>
      <c r="AA31" s="28"/>
      <c r="AB31" s="29"/>
    </row>
    <row r="32" spans="2:28" ht="34.15" customHeight="1" x14ac:dyDescent="0.2">
      <c r="B32" s="261"/>
      <c r="C32" s="349" t="s">
        <v>174</v>
      </c>
      <c r="D32" s="42" t="s">
        <v>3</v>
      </c>
      <c r="E32" s="262" t="s">
        <v>175</v>
      </c>
      <c r="F32" s="97">
        <v>1</v>
      </c>
      <c r="G32" s="42" t="s">
        <v>3</v>
      </c>
      <c r="H32" s="98">
        <v>199000000</v>
      </c>
      <c r="I32" s="98"/>
      <c r="J32" s="47"/>
      <c r="K32" s="48"/>
      <c r="L32" s="47"/>
      <c r="M32" s="83">
        <v>45293</v>
      </c>
      <c r="N32" s="83">
        <v>45657</v>
      </c>
      <c r="O32" s="345">
        <f t="shared" ref="O32" si="15">+F33/F32</f>
        <v>0</v>
      </c>
      <c r="P32" s="345">
        <f t="shared" ref="P32" si="16">+H33/H32</f>
        <v>0</v>
      </c>
      <c r="Q32" s="325" t="e">
        <f t="shared" ref="Q32" si="17">+(O32*O32)/P32</f>
        <v>#DIV/0!</v>
      </c>
      <c r="X32" s="52"/>
      <c r="Z32" s="27"/>
      <c r="AA32" s="28"/>
      <c r="AB32" s="29"/>
    </row>
    <row r="33" spans="2:28" ht="34.15" customHeight="1" x14ac:dyDescent="0.2">
      <c r="B33" s="261"/>
      <c r="C33" s="350"/>
      <c r="D33" s="42" t="s">
        <v>2</v>
      </c>
      <c r="E33" s="263"/>
      <c r="F33" s="97">
        <v>0</v>
      </c>
      <c r="G33" s="42" t="s">
        <v>33</v>
      </c>
      <c r="H33" s="100">
        <v>0</v>
      </c>
      <c r="I33" s="98"/>
      <c r="J33" s="47"/>
      <c r="K33" s="48"/>
      <c r="L33" s="47"/>
      <c r="M33" s="83">
        <v>45293</v>
      </c>
      <c r="N33" s="83">
        <v>45657</v>
      </c>
      <c r="O33" s="346"/>
      <c r="P33" s="346"/>
      <c r="Q33" s="325"/>
      <c r="X33" s="52"/>
      <c r="Z33" s="27"/>
      <c r="AA33" s="28"/>
      <c r="AB33" s="29"/>
    </row>
    <row r="34" spans="2:28" ht="34.15" customHeight="1" x14ac:dyDescent="0.2">
      <c r="B34" s="261" t="s">
        <v>146</v>
      </c>
      <c r="C34" s="351" t="s">
        <v>147</v>
      </c>
      <c r="D34" s="42" t="s">
        <v>3</v>
      </c>
      <c r="E34" s="262" t="s">
        <v>75</v>
      </c>
      <c r="F34" s="97">
        <v>1</v>
      </c>
      <c r="G34" s="42" t="s">
        <v>3</v>
      </c>
      <c r="H34" s="98">
        <f>+'[1]PLAN DE ACCION META 3'!H18</f>
        <v>299210477.33333331</v>
      </c>
      <c r="I34" s="98"/>
      <c r="J34" s="47"/>
      <c r="K34" s="48"/>
      <c r="L34" s="47"/>
      <c r="M34" s="83">
        <v>45293</v>
      </c>
      <c r="N34" s="83">
        <v>45657</v>
      </c>
      <c r="O34" s="345">
        <f t="shared" ref="O34" si="18">+F35/F34</f>
        <v>1</v>
      </c>
      <c r="P34" s="345">
        <f t="shared" ref="P34" si="19">+H35/H34</f>
        <v>0.77241056215598303</v>
      </c>
      <c r="Q34" s="325">
        <f t="shared" ref="Q34" si="20">+(O34*O34)/P34</f>
        <v>1.2946482725569681</v>
      </c>
      <c r="X34" s="52"/>
      <c r="Z34" s="27"/>
      <c r="AA34" s="28"/>
      <c r="AB34" s="29"/>
    </row>
    <row r="35" spans="2:28" ht="34.15" customHeight="1" x14ac:dyDescent="0.2">
      <c r="B35" s="261"/>
      <c r="C35" s="323"/>
      <c r="D35" s="42" t="s">
        <v>2</v>
      </c>
      <c r="E35" s="263"/>
      <c r="F35" s="97">
        <v>1</v>
      </c>
      <c r="G35" s="42" t="s">
        <v>33</v>
      </c>
      <c r="H35" s="100">
        <f>+'[1]PLAN DE ACCION META 3'!H19</f>
        <v>231113333</v>
      </c>
      <c r="I35" s="98"/>
      <c r="J35" s="47"/>
      <c r="K35" s="48"/>
      <c r="L35" s="47"/>
      <c r="M35" s="83">
        <v>45293</v>
      </c>
      <c r="N35" s="83">
        <v>45657</v>
      </c>
      <c r="O35" s="346"/>
      <c r="P35" s="346"/>
      <c r="Q35" s="325"/>
      <c r="X35" s="52"/>
      <c r="Z35" s="27"/>
      <c r="AA35" s="28"/>
      <c r="AB35" s="29"/>
    </row>
    <row r="36" spans="2:28" ht="34.15" customHeight="1" x14ac:dyDescent="0.2">
      <c r="B36" s="262" t="s">
        <v>148</v>
      </c>
      <c r="C36" s="349" t="s">
        <v>149</v>
      </c>
      <c r="D36" s="42" t="s">
        <v>3</v>
      </c>
      <c r="E36" s="262" t="s">
        <v>176</v>
      </c>
      <c r="F36" s="97">
        <v>1</v>
      </c>
      <c r="G36" s="42" t="s">
        <v>3</v>
      </c>
      <c r="H36" s="98">
        <f>+'[1]PLAN DE ACCION META 4'!H18</f>
        <v>302549998</v>
      </c>
      <c r="I36" s="98"/>
      <c r="J36" s="47"/>
      <c r="K36" s="48"/>
      <c r="L36" s="47"/>
      <c r="M36" s="83">
        <v>45293</v>
      </c>
      <c r="N36" s="83">
        <v>45657</v>
      </c>
      <c r="O36" s="345">
        <f t="shared" ref="O36" si="21">+F37/F36</f>
        <v>1</v>
      </c>
      <c r="P36" s="345">
        <f t="shared" ref="P36" si="22">+H37/H36</f>
        <v>0.93073872371997168</v>
      </c>
      <c r="Q36" s="325">
        <f t="shared" ref="Q36" si="23">+(O36*O36)/P36</f>
        <v>1.0744153805089416</v>
      </c>
      <c r="X36" s="52"/>
      <c r="Z36" s="27"/>
      <c r="AA36" s="28"/>
      <c r="AB36" s="29"/>
    </row>
    <row r="37" spans="2:28" ht="34.15" customHeight="1" x14ac:dyDescent="0.2">
      <c r="B37" s="289"/>
      <c r="C37" s="350"/>
      <c r="D37" s="42" t="s">
        <v>2</v>
      </c>
      <c r="E37" s="263"/>
      <c r="F37" s="97">
        <v>1</v>
      </c>
      <c r="G37" s="42" t="s">
        <v>33</v>
      </c>
      <c r="H37" s="100">
        <f>+'[1]PLAN DE ACCION META 4'!H19</f>
        <v>281594999</v>
      </c>
      <c r="I37" s="98"/>
      <c r="J37" s="47"/>
      <c r="K37" s="48"/>
      <c r="L37" s="47"/>
      <c r="M37" s="83">
        <v>45293</v>
      </c>
      <c r="N37" s="83">
        <v>45657</v>
      </c>
      <c r="O37" s="346"/>
      <c r="P37" s="346"/>
      <c r="Q37" s="325"/>
      <c r="X37" s="52"/>
      <c r="Z37" s="27"/>
      <c r="AA37" s="28"/>
      <c r="AB37" s="29"/>
    </row>
    <row r="38" spans="2:28" ht="15" x14ac:dyDescent="0.2">
      <c r="B38" s="341"/>
      <c r="C38" s="343" t="s">
        <v>7</v>
      </c>
      <c r="D38" s="42" t="s">
        <v>3</v>
      </c>
      <c r="E38" s="212"/>
      <c r="F38" s="103"/>
      <c r="G38" s="42" t="s">
        <v>3</v>
      </c>
      <c r="H38" s="104">
        <f>+H18+H20+H22+H24+H26+H28+H30+H32+H34+H36</f>
        <v>1792540238</v>
      </c>
      <c r="I38" s="105"/>
      <c r="J38" s="47"/>
      <c r="K38" s="47"/>
      <c r="L38" s="47"/>
      <c r="M38" s="47"/>
      <c r="N38" s="81"/>
      <c r="O38" s="345"/>
      <c r="P38" s="345"/>
      <c r="Q38" s="345"/>
    </row>
    <row r="39" spans="2:28" ht="15" x14ac:dyDescent="0.2">
      <c r="B39" s="342"/>
      <c r="C39" s="344"/>
      <c r="D39" s="42" t="s">
        <v>2</v>
      </c>
      <c r="E39" s="214"/>
      <c r="F39" s="103"/>
      <c r="G39" s="42" t="s">
        <v>33</v>
      </c>
      <c r="H39" s="106">
        <f>+H19+H21+H23+H25+H27+H29+H31+H33+H35+H37</f>
        <v>1406142996</v>
      </c>
      <c r="I39" s="47"/>
      <c r="J39" s="47"/>
      <c r="K39" s="60"/>
      <c r="L39" s="47"/>
      <c r="M39" s="47"/>
      <c r="N39" s="81"/>
      <c r="O39" s="346"/>
      <c r="P39" s="346"/>
      <c r="Q39" s="346"/>
    </row>
    <row r="40" spans="2:28" x14ac:dyDescent="0.2">
      <c r="D40" s="61"/>
      <c r="H40" s="62"/>
      <c r="I40" s="63"/>
      <c r="J40" s="27"/>
      <c r="K40" s="27"/>
      <c r="L40" s="27"/>
      <c r="M40" s="64"/>
      <c r="N40" s="64"/>
      <c r="O40" s="63"/>
      <c r="P40" s="65"/>
      <c r="Q40" s="66"/>
      <c r="R40" s="65"/>
    </row>
    <row r="41" spans="2:28" ht="15" x14ac:dyDescent="0.2">
      <c r="B41" s="347" t="s">
        <v>34</v>
      </c>
      <c r="C41" s="348"/>
      <c r="D41" s="281" t="s">
        <v>6</v>
      </c>
      <c r="E41" s="281"/>
      <c r="F41" s="281"/>
      <c r="G41" s="281"/>
      <c r="H41" s="281"/>
      <c r="I41" s="281"/>
      <c r="J41" s="67" t="s">
        <v>36</v>
      </c>
      <c r="K41" s="281" t="s">
        <v>37</v>
      </c>
      <c r="L41" s="281"/>
      <c r="M41" s="278" t="s">
        <v>150</v>
      </c>
      <c r="N41" s="279"/>
      <c r="O41" s="279"/>
      <c r="P41" s="279"/>
      <c r="Q41" s="279"/>
    </row>
    <row r="42" spans="2:28" ht="17.25" customHeight="1" x14ac:dyDescent="0.2">
      <c r="B42" s="337" t="s">
        <v>259</v>
      </c>
      <c r="C42" s="338"/>
      <c r="D42" s="232" t="s">
        <v>151</v>
      </c>
      <c r="E42" s="233"/>
      <c r="F42" s="233"/>
      <c r="G42" s="233"/>
      <c r="H42" s="233"/>
      <c r="I42" s="234"/>
      <c r="J42" s="210" t="s">
        <v>152</v>
      </c>
      <c r="K42" s="68" t="s">
        <v>3</v>
      </c>
      <c r="L42" s="107"/>
      <c r="M42" s="206" t="s">
        <v>153</v>
      </c>
      <c r="N42" s="306"/>
      <c r="O42" s="306"/>
      <c r="P42" s="306"/>
      <c r="Q42" s="207"/>
    </row>
    <row r="43" spans="2:28" ht="18" customHeight="1" x14ac:dyDescent="0.2">
      <c r="B43" s="339"/>
      <c r="C43" s="340"/>
      <c r="D43" s="238"/>
      <c r="E43" s="239"/>
      <c r="F43" s="239"/>
      <c r="G43" s="239"/>
      <c r="H43" s="239"/>
      <c r="I43" s="240"/>
      <c r="J43" s="210"/>
      <c r="K43" s="68" t="s">
        <v>2</v>
      </c>
      <c r="L43" s="107"/>
      <c r="M43" s="206" t="s">
        <v>154</v>
      </c>
      <c r="N43" s="306"/>
      <c r="O43" s="306"/>
      <c r="P43" s="306"/>
      <c r="Q43" s="207"/>
    </row>
    <row r="44" spans="2:28" ht="17.25" customHeight="1" x14ac:dyDescent="0.2">
      <c r="B44" s="274"/>
      <c r="C44" s="275"/>
      <c r="D44" s="232" t="s">
        <v>177</v>
      </c>
      <c r="E44" s="233"/>
      <c r="F44" s="233"/>
      <c r="G44" s="233"/>
      <c r="H44" s="233"/>
      <c r="I44" s="234"/>
      <c r="J44" s="210" t="s">
        <v>152</v>
      </c>
      <c r="K44" s="68" t="s">
        <v>3</v>
      </c>
      <c r="L44" s="107"/>
      <c r="M44" s="272" t="s">
        <v>4</v>
      </c>
      <c r="N44" s="272"/>
      <c r="O44" s="272"/>
      <c r="P44" s="272"/>
      <c r="Q44" s="272"/>
    </row>
    <row r="45" spans="2:28" ht="30" customHeight="1" x14ac:dyDescent="0.2">
      <c r="B45" s="276"/>
      <c r="C45" s="277"/>
      <c r="D45" s="238"/>
      <c r="E45" s="239"/>
      <c r="F45" s="239"/>
      <c r="G45" s="239"/>
      <c r="H45" s="239"/>
      <c r="I45" s="240"/>
      <c r="J45" s="210"/>
      <c r="K45" s="68" t="s">
        <v>2</v>
      </c>
      <c r="L45" s="107"/>
      <c r="M45" s="272"/>
      <c r="N45" s="272"/>
      <c r="O45" s="272"/>
      <c r="P45" s="272"/>
      <c r="Q45" s="272"/>
    </row>
    <row r="46" spans="2:28" ht="21" customHeight="1" x14ac:dyDescent="0.2">
      <c r="B46" s="108"/>
      <c r="C46" s="109"/>
      <c r="D46" s="232" t="s">
        <v>178</v>
      </c>
      <c r="E46" s="233"/>
      <c r="F46" s="233"/>
      <c r="G46" s="233"/>
      <c r="H46" s="233"/>
      <c r="I46" s="234"/>
      <c r="J46" s="210" t="s">
        <v>152</v>
      </c>
      <c r="K46" s="68" t="s">
        <v>3</v>
      </c>
      <c r="L46" s="107"/>
      <c r="M46" s="110" t="s">
        <v>155</v>
      </c>
      <c r="N46" s="111"/>
      <c r="O46" s="111"/>
      <c r="P46" s="111"/>
      <c r="Q46" s="112"/>
    </row>
    <row r="47" spans="2:28" ht="25.5" customHeight="1" x14ac:dyDescent="0.2">
      <c r="B47" s="108"/>
      <c r="C47" s="109"/>
      <c r="D47" s="238"/>
      <c r="E47" s="239"/>
      <c r="F47" s="239"/>
      <c r="G47" s="239"/>
      <c r="H47" s="239"/>
      <c r="I47" s="240"/>
      <c r="J47" s="210"/>
      <c r="K47" s="68" t="s">
        <v>2</v>
      </c>
      <c r="L47" s="107"/>
      <c r="M47" s="110" t="s">
        <v>153</v>
      </c>
      <c r="N47" s="111"/>
      <c r="O47" s="111"/>
      <c r="P47" s="111"/>
      <c r="Q47" s="112"/>
    </row>
    <row r="48" spans="2:28" ht="15" x14ac:dyDescent="0.2">
      <c r="B48" s="274"/>
      <c r="C48" s="275"/>
      <c r="D48" s="232" t="s">
        <v>179</v>
      </c>
      <c r="E48" s="233"/>
      <c r="F48" s="233"/>
      <c r="G48" s="233"/>
      <c r="H48" s="233"/>
      <c r="I48" s="234"/>
      <c r="J48" s="210" t="s">
        <v>152</v>
      </c>
      <c r="K48" s="68" t="s">
        <v>3</v>
      </c>
      <c r="L48" s="107"/>
      <c r="M48" s="274" t="s">
        <v>156</v>
      </c>
      <c r="N48" s="282"/>
      <c r="O48" s="282"/>
      <c r="P48" s="282"/>
      <c r="Q48" s="275"/>
    </row>
    <row r="49" spans="2:53" ht="23.25" customHeight="1" x14ac:dyDescent="0.2">
      <c r="B49" s="276"/>
      <c r="C49" s="277"/>
      <c r="D49" s="238"/>
      <c r="E49" s="239"/>
      <c r="F49" s="239"/>
      <c r="G49" s="239"/>
      <c r="H49" s="239"/>
      <c r="I49" s="240"/>
      <c r="J49" s="210"/>
      <c r="K49" s="68" t="s">
        <v>2</v>
      </c>
      <c r="L49" s="70"/>
      <c r="M49" s="276"/>
      <c r="N49" s="283"/>
      <c r="O49" s="283"/>
      <c r="P49" s="283"/>
      <c r="Q49" s="277"/>
    </row>
    <row r="50" spans="2:53" ht="15" customHeight="1" x14ac:dyDescent="0.2">
      <c r="B50" s="232" t="s">
        <v>180</v>
      </c>
      <c r="C50" s="233"/>
      <c r="D50" s="233"/>
      <c r="E50" s="233"/>
      <c r="F50" s="233"/>
      <c r="G50" s="233"/>
      <c r="H50" s="233"/>
      <c r="I50" s="233"/>
      <c r="J50" s="233"/>
      <c r="K50" s="233"/>
      <c r="L50" s="234"/>
      <c r="M50" s="272" t="s">
        <v>0</v>
      </c>
      <c r="N50" s="272"/>
      <c r="O50" s="272"/>
      <c r="P50" s="272"/>
      <c r="Q50" s="272"/>
    </row>
    <row r="51" spans="2:53" ht="39" customHeight="1" x14ac:dyDescent="0.2">
      <c r="B51" s="238"/>
      <c r="C51" s="239"/>
      <c r="D51" s="239"/>
      <c r="E51" s="239"/>
      <c r="F51" s="239"/>
      <c r="G51" s="239"/>
      <c r="H51" s="239"/>
      <c r="I51" s="239"/>
      <c r="J51" s="239"/>
      <c r="K51" s="239"/>
      <c r="L51" s="240"/>
      <c r="M51" s="272"/>
      <c r="N51" s="272"/>
      <c r="O51" s="272"/>
      <c r="P51" s="272"/>
      <c r="Q51" s="272"/>
    </row>
    <row r="52" spans="2:53" x14ac:dyDescent="0.2">
      <c r="M52" s="72"/>
      <c r="N52" s="72"/>
    </row>
    <row r="53" spans="2:53" ht="15" x14ac:dyDescent="0.25">
      <c r="B53" s="10" t="s">
        <v>157</v>
      </c>
      <c r="C53" s="10"/>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row>
    <row r="54" spans="2:53" ht="15" x14ac:dyDescent="0.25">
      <c r="B54" s="10" t="s">
        <v>158</v>
      </c>
      <c r="C54" s="10"/>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row>
    <row r="55" spans="2:53" ht="15" x14ac:dyDescent="0.25">
      <c r="B55" s="10"/>
      <c r="C55" s="10"/>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row>
    <row r="56" spans="2:53" x14ac:dyDescent="0.2">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row>
    <row r="57" spans="2:53" x14ac:dyDescent="0.2">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row>
    <row r="58" spans="2:53" x14ac:dyDescent="0.2">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row>
    <row r="59" spans="2:53" x14ac:dyDescent="0.2">
      <c r="G59" s="113"/>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row>
    <row r="60" spans="2:53" x14ac:dyDescent="0.2">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row>
    <row r="61" spans="2:53" x14ac:dyDescent="0.2">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row>
    <row r="62" spans="2:53" x14ac:dyDescent="0.2">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row>
    <row r="63" spans="2:53" x14ac:dyDescent="0.2">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row>
    <row r="64" spans="2:53" x14ac:dyDescent="0.2">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row>
    <row r="65" spans="18:53" x14ac:dyDescent="0.2">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row>
    <row r="66" spans="18:53" x14ac:dyDescent="0.2">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row>
    <row r="67" spans="18:53" x14ac:dyDescent="0.2">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row>
    <row r="68" spans="18:53" x14ac:dyDescent="0.2">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row>
    <row r="69" spans="18:53" x14ac:dyDescent="0.2">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row>
    <row r="70" spans="18:53" x14ac:dyDescent="0.2">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row>
    <row r="71" spans="18:53" x14ac:dyDescent="0.2">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row>
    <row r="72" spans="18:53" x14ac:dyDescent="0.2">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row>
    <row r="73" spans="18:53" x14ac:dyDescent="0.2">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row>
    <row r="74" spans="18:53" x14ac:dyDescent="0.2">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row>
    <row r="75" spans="18:53" x14ac:dyDescent="0.2">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row>
    <row r="76" spans="18:53" x14ac:dyDescent="0.2">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row>
    <row r="77" spans="18:53" x14ac:dyDescent="0.2">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row>
    <row r="78" spans="18:53" x14ac:dyDescent="0.2">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row>
    <row r="79" spans="18:53" x14ac:dyDescent="0.2">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row>
    <row r="80" spans="18:53" x14ac:dyDescent="0.2">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row>
    <row r="81" spans="18:53" x14ac:dyDescent="0.2">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row>
    <row r="82" spans="18:53" x14ac:dyDescent="0.2">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row>
    <row r="83" spans="18:53" x14ac:dyDescent="0.2">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row>
    <row r="84" spans="18:53" x14ac:dyDescent="0.2">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row>
    <row r="85" spans="18:53" x14ac:dyDescent="0.2">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row>
  </sheetData>
  <mergeCells count="133">
    <mergeCell ref="B2:C5"/>
    <mergeCell ref="D2:K3"/>
    <mergeCell ref="L2:O2"/>
    <mergeCell ref="P2:Q5"/>
    <mergeCell ref="L3:O3"/>
    <mergeCell ref="D4:K5"/>
    <mergeCell ref="L4:O4"/>
    <mergeCell ref="L5:O5"/>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14:C14"/>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U18:V18"/>
    <mergeCell ref="C20:C21"/>
    <mergeCell ref="E20:E21"/>
    <mergeCell ref="O20:O21"/>
    <mergeCell ref="P20:P21"/>
    <mergeCell ref="Q20:Q21"/>
    <mergeCell ref="B18:B21"/>
    <mergeCell ref="C18:C19"/>
    <mergeCell ref="E18:E19"/>
    <mergeCell ref="O18:O19"/>
    <mergeCell ref="P18:P19"/>
    <mergeCell ref="Q18:Q19"/>
    <mergeCell ref="Q24:Q25"/>
    <mergeCell ref="C26:C27"/>
    <mergeCell ref="E26:E27"/>
    <mergeCell ref="O26:O27"/>
    <mergeCell ref="P26:P27"/>
    <mergeCell ref="Q26:Q27"/>
    <mergeCell ref="B22:B33"/>
    <mergeCell ref="C22:C23"/>
    <mergeCell ref="E22:E23"/>
    <mergeCell ref="O22:O23"/>
    <mergeCell ref="P22:P23"/>
    <mergeCell ref="Q22:Q23"/>
    <mergeCell ref="C24:C25"/>
    <mergeCell ref="E24:E25"/>
    <mergeCell ref="O24:O25"/>
    <mergeCell ref="P24:P25"/>
    <mergeCell ref="C28:C29"/>
    <mergeCell ref="E28:E29"/>
    <mergeCell ref="O28:O29"/>
    <mergeCell ref="P28:P29"/>
    <mergeCell ref="Q28:Q29"/>
    <mergeCell ref="C30:C31"/>
    <mergeCell ref="E30:E31"/>
    <mergeCell ref="O30:O31"/>
    <mergeCell ref="P30:P31"/>
    <mergeCell ref="Q30:Q31"/>
    <mergeCell ref="Q34:Q35"/>
    <mergeCell ref="B36:B37"/>
    <mergeCell ref="C36:C37"/>
    <mergeCell ref="E36:E37"/>
    <mergeCell ref="O36:O37"/>
    <mergeCell ref="P36:P37"/>
    <mergeCell ref="Q36:Q37"/>
    <mergeCell ref="C32:C33"/>
    <mergeCell ref="E32:E33"/>
    <mergeCell ref="O32:O33"/>
    <mergeCell ref="P32:P33"/>
    <mergeCell ref="Q32:Q33"/>
    <mergeCell ref="B34:B35"/>
    <mergeCell ref="C34:C35"/>
    <mergeCell ref="E34:E35"/>
    <mergeCell ref="O34:O35"/>
    <mergeCell ref="P34:P35"/>
    <mergeCell ref="B38:B39"/>
    <mergeCell ref="C38:C39"/>
    <mergeCell ref="E38:E39"/>
    <mergeCell ref="O38:O39"/>
    <mergeCell ref="P38:P39"/>
    <mergeCell ref="Q38:Q39"/>
    <mergeCell ref="B41:C41"/>
    <mergeCell ref="D41:I41"/>
    <mergeCell ref="K41:L41"/>
    <mergeCell ref="M41:Q41"/>
    <mergeCell ref="M50:Q51"/>
    <mergeCell ref="D46:I47"/>
    <mergeCell ref="J46:J47"/>
    <mergeCell ref="D48:I49"/>
    <mergeCell ref="J48:J49"/>
    <mergeCell ref="B48:C49"/>
    <mergeCell ref="M48:Q49"/>
    <mergeCell ref="B50:L51"/>
    <mergeCell ref="M43:Q43"/>
    <mergeCell ref="B44:C45"/>
    <mergeCell ref="D44:I45"/>
    <mergeCell ref="J44:J45"/>
    <mergeCell ref="B42:C43"/>
    <mergeCell ref="D42:I43"/>
    <mergeCell ref="J42:J43"/>
    <mergeCell ref="M42:Q42"/>
    <mergeCell ref="M44:Q45"/>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A75"/>
  <sheetViews>
    <sheetView zoomScale="80" zoomScaleNormal="80" workbookViewId="0">
      <selection activeCell="B11" sqref="B11:C11"/>
    </sheetView>
  </sheetViews>
  <sheetFormatPr baseColWidth="10" defaultColWidth="12.5703125" defaultRowHeight="15" x14ac:dyDescent="0.25"/>
  <cols>
    <col min="1" max="1" width="6.7109375" style="8" customWidth="1"/>
    <col min="2" max="2" width="45.42578125" style="8" customWidth="1"/>
    <col min="3" max="3" width="86.85546875" style="8" customWidth="1"/>
    <col min="4" max="4" width="16.85546875" style="8" customWidth="1"/>
    <col min="5" max="5" width="13.85546875" style="8" customWidth="1"/>
    <col min="6" max="6" width="16.7109375" style="8" customWidth="1"/>
    <col min="7" max="7" width="18" style="8" customWidth="1"/>
    <col min="8" max="8" width="26.42578125" style="10" customWidth="1"/>
    <col min="9" max="9" width="31.85546875" style="8" customWidth="1"/>
    <col min="10" max="10" width="22.7109375" style="8" customWidth="1"/>
    <col min="11" max="11" width="22.85546875" style="8" customWidth="1"/>
    <col min="12" max="12" width="15.85546875" style="8" customWidth="1"/>
    <col min="13" max="13" width="14.85546875" style="9" customWidth="1"/>
    <col min="14" max="14" width="21.140625" style="9" customWidth="1"/>
    <col min="15" max="17" width="16.85546875" style="8" customWidth="1"/>
    <col min="18" max="18" width="16.42578125" style="8" customWidth="1"/>
    <col min="19" max="19" width="12.5703125" style="8"/>
    <col min="20" max="20" width="14.42578125" style="8" customWidth="1"/>
    <col min="21" max="21" width="18.5703125" style="8" customWidth="1"/>
    <col min="22" max="22" width="33.85546875" style="8" customWidth="1"/>
    <col min="23" max="23" width="12.5703125" style="8" hidden="1" customWidth="1"/>
    <col min="24" max="24" width="24.28515625" style="8" customWidth="1"/>
    <col min="25" max="25" width="22.5703125" style="8" customWidth="1"/>
    <col min="26" max="27" width="12.5703125" style="8"/>
    <col min="28" max="28" width="16.85546875" style="8" customWidth="1"/>
    <col min="29" max="29" width="12.5703125" style="8"/>
    <col min="30" max="30" width="30.140625" style="8" customWidth="1"/>
    <col min="31" max="31" width="15.42578125" style="8" customWidth="1"/>
    <col min="32" max="32" width="15.85546875" style="8" customWidth="1"/>
    <col min="33" max="33" width="24.42578125" style="8" customWidth="1"/>
    <col min="34" max="34" width="17.140625" style="8" customWidth="1"/>
    <col min="35" max="16384" width="12.5703125" style="8"/>
  </cols>
  <sheetData>
    <row r="1" spans="2:28" ht="22.5" customHeight="1" x14ac:dyDescent="0.25"/>
    <row r="2" spans="2:28" ht="37.5" customHeight="1" x14ac:dyDescent="0.25">
      <c r="B2" s="203"/>
      <c r="C2" s="203"/>
      <c r="D2" s="197" t="s">
        <v>213</v>
      </c>
      <c r="E2" s="198"/>
      <c r="F2" s="198"/>
      <c r="G2" s="198"/>
      <c r="H2" s="198"/>
      <c r="I2" s="198"/>
      <c r="J2" s="198"/>
      <c r="K2" s="199"/>
      <c r="L2" s="194" t="s">
        <v>214</v>
      </c>
      <c r="M2" s="195"/>
      <c r="N2" s="195"/>
      <c r="O2" s="196"/>
      <c r="P2" s="188"/>
      <c r="Q2" s="189"/>
      <c r="R2" s="10"/>
    </row>
    <row r="3" spans="2:28" ht="37.5" customHeight="1" x14ac:dyDescent="0.25">
      <c r="B3" s="203"/>
      <c r="C3" s="203"/>
      <c r="D3" s="200"/>
      <c r="E3" s="201"/>
      <c r="F3" s="201"/>
      <c r="G3" s="201"/>
      <c r="H3" s="201"/>
      <c r="I3" s="201"/>
      <c r="J3" s="201"/>
      <c r="K3" s="202"/>
      <c r="L3" s="194" t="s">
        <v>215</v>
      </c>
      <c r="M3" s="195"/>
      <c r="N3" s="195"/>
      <c r="O3" s="196"/>
      <c r="P3" s="190"/>
      <c r="Q3" s="191"/>
      <c r="R3" s="10"/>
    </row>
    <row r="4" spans="2:28" ht="33.75" customHeight="1" x14ac:dyDescent="0.25">
      <c r="B4" s="203"/>
      <c r="C4" s="203"/>
      <c r="D4" s="197" t="s">
        <v>216</v>
      </c>
      <c r="E4" s="198"/>
      <c r="F4" s="198"/>
      <c r="G4" s="198"/>
      <c r="H4" s="198"/>
      <c r="I4" s="198"/>
      <c r="J4" s="198"/>
      <c r="K4" s="199"/>
      <c r="L4" s="194" t="s">
        <v>217</v>
      </c>
      <c r="M4" s="195"/>
      <c r="N4" s="195"/>
      <c r="O4" s="196"/>
      <c r="P4" s="190"/>
      <c r="Q4" s="191"/>
      <c r="R4" s="10"/>
    </row>
    <row r="5" spans="2:28" ht="38.25" customHeight="1" x14ac:dyDescent="0.25">
      <c r="B5" s="203"/>
      <c r="C5" s="203"/>
      <c r="D5" s="200"/>
      <c r="E5" s="201"/>
      <c r="F5" s="201"/>
      <c r="G5" s="201"/>
      <c r="H5" s="201"/>
      <c r="I5" s="201"/>
      <c r="J5" s="201"/>
      <c r="K5" s="202"/>
      <c r="L5" s="194" t="s">
        <v>218</v>
      </c>
      <c r="M5" s="195"/>
      <c r="N5" s="195"/>
      <c r="O5" s="196"/>
      <c r="P5" s="192"/>
      <c r="Q5" s="193"/>
      <c r="R5" s="10"/>
    </row>
    <row r="6" spans="2:28" ht="23.25" customHeight="1" x14ac:dyDescent="0.25">
      <c r="C6" s="230"/>
      <c r="D6" s="230"/>
      <c r="E6" s="230"/>
      <c r="F6" s="230"/>
      <c r="G6" s="230"/>
      <c r="H6" s="230"/>
      <c r="I6" s="230"/>
      <c r="J6" s="230"/>
      <c r="K6" s="230"/>
      <c r="L6" s="230"/>
      <c r="M6" s="230"/>
      <c r="N6" s="230"/>
      <c r="O6" s="230"/>
      <c r="P6" s="230"/>
      <c r="Q6" s="230"/>
      <c r="R6" s="10"/>
    </row>
    <row r="7" spans="2:28" ht="31.5" customHeight="1" x14ac:dyDescent="0.25">
      <c r="B7" s="11" t="s">
        <v>31</v>
      </c>
      <c r="C7" s="11" t="s">
        <v>191</v>
      </c>
      <c r="D7" s="251" t="s">
        <v>192</v>
      </c>
      <c r="E7" s="252"/>
      <c r="F7" s="252"/>
      <c r="G7" s="252"/>
      <c r="H7" s="252"/>
      <c r="I7" s="252"/>
      <c r="J7" s="252"/>
      <c r="K7" s="252"/>
      <c r="L7" s="252"/>
      <c r="M7" s="252"/>
      <c r="N7" s="252"/>
      <c r="O7" s="252"/>
      <c r="P7" s="252"/>
      <c r="Q7" s="253"/>
      <c r="R7" s="10"/>
    </row>
    <row r="8" spans="2:28" ht="36" customHeight="1" x14ac:dyDescent="0.25">
      <c r="B8" s="11" t="s">
        <v>25</v>
      </c>
      <c r="C8" s="55" t="s">
        <v>193</v>
      </c>
      <c r="D8" s="231" t="s">
        <v>260</v>
      </c>
      <c r="E8" s="231"/>
      <c r="F8" s="231"/>
      <c r="G8" s="231"/>
      <c r="H8" s="231"/>
      <c r="I8" s="231"/>
      <c r="J8" s="231"/>
      <c r="K8" s="231"/>
      <c r="L8" s="231"/>
      <c r="M8" s="231"/>
      <c r="N8" s="231"/>
      <c r="O8" s="231"/>
      <c r="P8" s="231"/>
      <c r="Q8" s="231"/>
    </row>
    <row r="9" spans="2:28" ht="36" customHeight="1" x14ac:dyDescent="0.2">
      <c r="B9" s="380" t="s">
        <v>194</v>
      </c>
      <c r="C9" s="381"/>
      <c r="D9" s="308" t="s">
        <v>105</v>
      </c>
      <c r="E9" s="308"/>
      <c r="F9" s="308"/>
      <c r="G9" s="308"/>
      <c r="H9" s="308"/>
      <c r="I9" s="248"/>
      <c r="J9" s="266" t="s">
        <v>24</v>
      </c>
      <c r="K9" s="267"/>
      <c r="L9" s="268"/>
      <c r="M9" s="241" t="s">
        <v>23</v>
      </c>
      <c r="N9" s="242"/>
      <c r="O9" s="242"/>
      <c r="P9" s="242"/>
      <c r="Q9" s="243"/>
      <c r="R9" s="14"/>
      <c r="T9" s="220"/>
      <c r="U9" s="220"/>
      <c r="V9" s="220"/>
      <c r="W9" s="220"/>
      <c r="X9" s="220"/>
    </row>
    <row r="10" spans="2:28" ht="36" customHeight="1" x14ac:dyDescent="0.2">
      <c r="B10" s="380" t="s">
        <v>195</v>
      </c>
      <c r="C10" s="381"/>
      <c r="D10" s="308" t="s">
        <v>189</v>
      </c>
      <c r="E10" s="308"/>
      <c r="F10" s="308"/>
      <c r="G10" s="308"/>
      <c r="H10" s="308"/>
      <c r="I10" s="248"/>
      <c r="J10" s="320"/>
      <c r="K10" s="321"/>
      <c r="L10" s="322"/>
      <c r="M10" s="15" t="s">
        <v>22</v>
      </c>
      <c r="N10" s="223" t="s">
        <v>21</v>
      </c>
      <c r="O10" s="223"/>
      <c r="P10" s="223"/>
      <c r="Q10" s="15" t="s">
        <v>20</v>
      </c>
      <c r="R10" s="14"/>
      <c r="T10" s="17"/>
      <c r="U10" s="17"/>
      <c r="V10" s="17"/>
      <c r="W10" s="17"/>
      <c r="X10" s="17"/>
    </row>
    <row r="11" spans="2:28" ht="31.5" customHeight="1" x14ac:dyDescent="0.2">
      <c r="B11" s="382" t="s">
        <v>108</v>
      </c>
      <c r="C11" s="383"/>
      <c r="D11" s="309" t="s">
        <v>190</v>
      </c>
      <c r="E11" s="309"/>
      <c r="F11" s="309"/>
      <c r="G11" s="309"/>
      <c r="H11" s="309"/>
      <c r="I11" s="288"/>
      <c r="J11" s="320"/>
      <c r="K11" s="321"/>
      <c r="L11" s="322"/>
      <c r="M11" s="18"/>
      <c r="N11" s="226"/>
      <c r="O11" s="227"/>
      <c r="P11" s="228"/>
      <c r="Q11" s="19"/>
      <c r="R11" s="14"/>
      <c r="T11" s="20"/>
      <c r="U11" s="229"/>
      <c r="V11" s="229"/>
      <c r="W11" s="229"/>
      <c r="X11" s="20"/>
      <c r="Z11" s="22"/>
      <c r="AA11" s="22"/>
    </row>
    <row r="12" spans="2:28" ht="74.25" customHeight="1" x14ac:dyDescent="0.2">
      <c r="B12" s="384" t="s">
        <v>196</v>
      </c>
      <c r="C12" s="385"/>
      <c r="D12" s="309" t="s">
        <v>197</v>
      </c>
      <c r="E12" s="309"/>
      <c r="F12" s="309"/>
      <c r="G12" s="309"/>
      <c r="H12" s="309"/>
      <c r="I12" s="288"/>
      <c r="J12" s="320"/>
      <c r="K12" s="321"/>
      <c r="L12" s="322"/>
      <c r="M12" s="23"/>
      <c r="N12" s="241" t="s">
        <v>84</v>
      </c>
      <c r="O12" s="242"/>
      <c r="P12" s="243"/>
      <c r="Q12" s="24"/>
      <c r="R12" s="14"/>
      <c r="T12" s="25"/>
      <c r="U12" s="254"/>
      <c r="V12" s="254"/>
      <c r="W12" s="254"/>
      <c r="X12" s="26"/>
      <c r="Z12" s="27"/>
      <c r="AA12" s="28"/>
      <c r="AB12" s="29"/>
    </row>
    <row r="13" spans="2:28" ht="74.25" customHeight="1" x14ac:dyDescent="0.2">
      <c r="B13" s="386" t="s">
        <v>112</v>
      </c>
      <c r="C13" s="387"/>
      <c r="D13" s="388" t="s">
        <v>198</v>
      </c>
      <c r="E13" s="389"/>
      <c r="F13" s="389"/>
      <c r="G13" s="389"/>
      <c r="H13" s="389"/>
      <c r="I13" s="390"/>
      <c r="J13" s="320"/>
      <c r="K13" s="321"/>
      <c r="L13" s="322"/>
      <c r="M13" s="30"/>
      <c r="N13" s="255"/>
      <c r="O13" s="256"/>
      <c r="P13" s="257"/>
      <c r="Q13" s="31"/>
      <c r="R13" s="14"/>
      <c r="T13" s="25"/>
      <c r="U13" s="254"/>
      <c r="V13" s="254"/>
      <c r="W13" s="254"/>
      <c r="X13" s="26"/>
      <c r="Z13" s="27"/>
      <c r="AA13" s="28"/>
      <c r="AB13" s="29"/>
    </row>
    <row r="14" spans="2:28" ht="55.9" customHeight="1" x14ac:dyDescent="0.2">
      <c r="B14" s="391" t="s">
        <v>261</v>
      </c>
      <c r="C14" s="392"/>
      <c r="D14" s="267" t="s">
        <v>262</v>
      </c>
      <c r="E14" s="267"/>
      <c r="F14" s="267"/>
      <c r="G14" s="267"/>
      <c r="H14" s="267"/>
      <c r="I14" s="268"/>
      <c r="J14" s="320"/>
      <c r="K14" s="321"/>
      <c r="L14" s="322"/>
      <c r="M14" s="34"/>
      <c r="N14" s="255"/>
      <c r="O14" s="256"/>
      <c r="P14" s="257"/>
      <c r="Q14" s="35"/>
      <c r="R14" s="14"/>
      <c r="T14" s="36"/>
      <c r="U14" s="254"/>
      <c r="V14" s="254"/>
      <c r="W14" s="37"/>
      <c r="X14" s="26"/>
      <c r="Y14" s="38"/>
      <c r="Z14" s="27"/>
      <c r="AA14" s="28"/>
      <c r="AB14" s="29"/>
    </row>
    <row r="15" spans="2:28" ht="28.5" customHeight="1" x14ac:dyDescent="0.25">
      <c r="B15" s="210" t="s">
        <v>29</v>
      </c>
      <c r="C15" s="264" t="s">
        <v>27</v>
      </c>
      <c r="D15" s="210" t="s">
        <v>225</v>
      </c>
      <c r="E15" s="210" t="s">
        <v>19</v>
      </c>
      <c r="F15" s="210" t="s">
        <v>38</v>
      </c>
      <c r="G15" s="265" t="s">
        <v>226</v>
      </c>
      <c r="H15" s="210" t="s">
        <v>30</v>
      </c>
      <c r="I15" s="210" t="s">
        <v>28</v>
      </c>
      <c r="J15" s="210"/>
      <c r="K15" s="210"/>
      <c r="L15" s="210"/>
      <c r="M15" s="210" t="s">
        <v>18</v>
      </c>
      <c r="N15" s="210"/>
      <c r="O15" s="211" t="s">
        <v>17</v>
      </c>
      <c r="P15" s="211"/>
      <c r="Q15" s="211"/>
      <c r="T15" s="39"/>
      <c r="U15" s="260"/>
      <c r="V15" s="260"/>
      <c r="X15" s="26"/>
      <c r="Z15" s="27"/>
      <c r="AA15" s="28"/>
      <c r="AB15" s="29"/>
    </row>
    <row r="16" spans="2:28" ht="33.75" customHeight="1" x14ac:dyDescent="0.2">
      <c r="B16" s="210"/>
      <c r="C16" s="264"/>
      <c r="D16" s="210"/>
      <c r="E16" s="210"/>
      <c r="F16" s="210"/>
      <c r="G16" s="210"/>
      <c r="H16" s="210"/>
      <c r="I16" s="210"/>
      <c r="J16" s="210"/>
      <c r="K16" s="210"/>
      <c r="L16" s="210"/>
      <c r="M16" s="210"/>
      <c r="N16" s="210"/>
      <c r="O16" s="210" t="s">
        <v>16</v>
      </c>
      <c r="P16" s="210" t="s">
        <v>15</v>
      </c>
      <c r="Q16" s="264" t="s">
        <v>14</v>
      </c>
      <c r="T16" s="38"/>
      <c r="U16" s="260"/>
      <c r="V16" s="260"/>
      <c r="X16" s="28"/>
      <c r="Z16" s="27"/>
      <c r="AA16" s="28"/>
      <c r="AB16" s="29"/>
    </row>
    <row r="17" spans="2:28" ht="39.75" customHeight="1" x14ac:dyDescent="0.2">
      <c r="B17" s="210"/>
      <c r="C17" s="264"/>
      <c r="D17" s="210"/>
      <c r="E17" s="210"/>
      <c r="F17" s="210"/>
      <c r="G17" s="210"/>
      <c r="H17" s="210"/>
      <c r="I17" s="40" t="s">
        <v>13</v>
      </c>
      <c r="J17" s="40" t="s">
        <v>12</v>
      </c>
      <c r="K17" s="40" t="s">
        <v>11</v>
      </c>
      <c r="L17" s="41" t="s">
        <v>10</v>
      </c>
      <c r="M17" s="42" t="s">
        <v>9</v>
      </c>
      <c r="N17" s="43" t="s">
        <v>8</v>
      </c>
      <c r="O17" s="210"/>
      <c r="P17" s="210"/>
      <c r="Q17" s="264"/>
      <c r="T17" s="38"/>
      <c r="U17" s="260"/>
      <c r="V17" s="260"/>
      <c r="X17" s="28"/>
      <c r="Z17" s="27"/>
      <c r="AA17" s="28"/>
      <c r="AB17" s="29"/>
    </row>
    <row r="18" spans="2:28" ht="27.75" customHeight="1" x14ac:dyDescent="0.25">
      <c r="B18" s="263" t="s">
        <v>263</v>
      </c>
      <c r="C18" s="323" t="s">
        <v>121</v>
      </c>
      <c r="D18" s="114" t="s">
        <v>32</v>
      </c>
      <c r="E18" s="263" t="s">
        <v>26</v>
      </c>
      <c r="F18" s="115">
        <v>15000</v>
      </c>
      <c r="G18" s="114" t="s">
        <v>32</v>
      </c>
      <c r="H18" s="116">
        <v>208503333</v>
      </c>
      <c r="I18" s="116">
        <f>H18</f>
        <v>208503333</v>
      </c>
      <c r="J18" s="117"/>
      <c r="K18" s="118"/>
      <c r="L18" s="117"/>
      <c r="M18" s="215">
        <v>45293</v>
      </c>
      <c r="N18" s="215">
        <v>45657</v>
      </c>
      <c r="O18" s="204">
        <f>+F19/F18</f>
        <v>0.95993333333333331</v>
      </c>
      <c r="P18" s="362">
        <f>+H19/H18</f>
        <v>0.97872136173477864</v>
      </c>
      <c r="Q18" s="378">
        <f>+(O18*O18)/P18</f>
        <v>0.94150596939167652</v>
      </c>
      <c r="T18" s="38"/>
      <c r="U18" s="260"/>
      <c r="V18" s="260"/>
      <c r="X18" s="49"/>
      <c r="Z18" s="27"/>
      <c r="AA18" s="28"/>
      <c r="AB18" s="29"/>
    </row>
    <row r="19" spans="2:28" ht="27.75" customHeight="1" x14ac:dyDescent="0.2">
      <c r="B19" s="352"/>
      <c r="C19" s="323"/>
      <c r="D19" s="42" t="s">
        <v>2</v>
      </c>
      <c r="E19" s="263"/>
      <c r="F19" s="44">
        <v>14399</v>
      </c>
      <c r="G19" s="42" t="s">
        <v>33</v>
      </c>
      <c r="H19" s="119">
        <v>204066666</v>
      </c>
      <c r="I19" s="120">
        <f t="shared" ref="I19:I31" si="0">H19</f>
        <v>204066666</v>
      </c>
      <c r="J19" s="56"/>
      <c r="K19" s="48"/>
      <c r="L19" s="47"/>
      <c r="M19" s="216"/>
      <c r="N19" s="216"/>
      <c r="O19" s="204"/>
      <c r="P19" s="363"/>
      <c r="Q19" s="379"/>
      <c r="T19" s="38"/>
      <c r="U19" s="51"/>
      <c r="V19" s="51"/>
      <c r="X19" s="49"/>
      <c r="Z19" s="27"/>
      <c r="AA19" s="28"/>
      <c r="AB19" s="29"/>
    </row>
    <row r="20" spans="2:28" ht="27.75" customHeight="1" x14ac:dyDescent="0.25">
      <c r="B20" s="352"/>
      <c r="C20" s="323" t="s">
        <v>122</v>
      </c>
      <c r="D20" s="42" t="s">
        <v>3</v>
      </c>
      <c r="E20" s="262" t="s">
        <v>26</v>
      </c>
      <c r="F20" s="44">
        <v>15000</v>
      </c>
      <c r="G20" s="42" t="s">
        <v>3</v>
      </c>
      <c r="H20" s="121">
        <f>902600000</f>
        <v>902600000</v>
      </c>
      <c r="I20" s="116">
        <f t="shared" si="0"/>
        <v>902600000</v>
      </c>
      <c r="J20" s="47"/>
      <c r="K20" s="48"/>
      <c r="L20" s="47"/>
      <c r="M20" s="215">
        <v>45293</v>
      </c>
      <c r="N20" s="215">
        <v>45657</v>
      </c>
      <c r="O20" s="362">
        <f>F21/F20</f>
        <v>1.5904</v>
      </c>
      <c r="P20" s="362">
        <f>H21/H20</f>
        <v>0.87784917128296036</v>
      </c>
      <c r="Q20" s="364">
        <f>(O20*O20)*P20</f>
        <v>2.2204072545221916</v>
      </c>
      <c r="X20" s="52"/>
      <c r="Z20" s="27"/>
      <c r="AA20" s="28"/>
      <c r="AB20" s="29"/>
    </row>
    <row r="21" spans="2:28" ht="27.75" customHeight="1" x14ac:dyDescent="0.2">
      <c r="B21" s="352"/>
      <c r="C21" s="324"/>
      <c r="D21" s="42" t="s">
        <v>2</v>
      </c>
      <c r="E21" s="263"/>
      <c r="F21" s="44">
        <v>23856</v>
      </c>
      <c r="G21" s="42" t="s">
        <v>33</v>
      </c>
      <c r="H21" s="122">
        <v>792346662</v>
      </c>
      <c r="I21" s="120">
        <f t="shared" si="0"/>
        <v>792346662</v>
      </c>
      <c r="J21" s="56"/>
      <c r="K21" s="123"/>
      <c r="L21" s="47"/>
      <c r="M21" s="216"/>
      <c r="N21" s="216"/>
      <c r="O21" s="363"/>
      <c r="P21" s="363"/>
      <c r="Q21" s="365"/>
      <c r="X21" s="52"/>
      <c r="Z21" s="27"/>
      <c r="AA21" s="28"/>
      <c r="AB21" s="29"/>
    </row>
    <row r="22" spans="2:28" ht="27.75" customHeight="1" x14ac:dyDescent="0.25">
      <c r="B22" s="352"/>
      <c r="C22" s="324" t="s">
        <v>123</v>
      </c>
      <c r="D22" s="42" t="s">
        <v>3</v>
      </c>
      <c r="E22" s="262" t="s">
        <v>97</v>
      </c>
      <c r="F22" s="124">
        <v>1</v>
      </c>
      <c r="G22" s="42" t="s">
        <v>3</v>
      </c>
      <c r="H22" s="125">
        <v>140000000</v>
      </c>
      <c r="I22" s="116">
        <f t="shared" si="0"/>
        <v>140000000</v>
      </c>
      <c r="J22" s="126"/>
      <c r="K22" s="127"/>
      <c r="L22" s="47"/>
      <c r="M22" s="215">
        <v>45293</v>
      </c>
      <c r="N22" s="215">
        <v>45657</v>
      </c>
      <c r="O22" s="362">
        <f>F23/F22</f>
        <v>0.95</v>
      </c>
      <c r="P22" s="362">
        <f>H23/H22</f>
        <v>0.91147618571428568</v>
      </c>
      <c r="Q22" s="364">
        <f>(O22*O22)*P22</f>
        <v>0.82260725760714282</v>
      </c>
      <c r="X22" s="52"/>
    </row>
    <row r="23" spans="2:28" ht="27.75" customHeight="1" x14ac:dyDescent="0.2">
      <c r="B23" s="352"/>
      <c r="C23" s="324"/>
      <c r="D23" s="42" t="s">
        <v>2</v>
      </c>
      <c r="E23" s="263"/>
      <c r="F23" s="124">
        <v>0.95</v>
      </c>
      <c r="G23" s="42" t="s">
        <v>33</v>
      </c>
      <c r="H23" s="128">
        <v>127606666</v>
      </c>
      <c r="I23" s="120">
        <f t="shared" si="0"/>
        <v>127606666</v>
      </c>
      <c r="J23" s="47"/>
      <c r="K23" s="127"/>
      <c r="L23" s="47"/>
      <c r="M23" s="216"/>
      <c r="N23" s="216"/>
      <c r="O23" s="363"/>
      <c r="P23" s="363"/>
      <c r="Q23" s="365"/>
      <c r="AB23" s="29"/>
    </row>
    <row r="24" spans="2:28" ht="27.75" customHeight="1" x14ac:dyDescent="0.25">
      <c r="B24" s="352"/>
      <c r="C24" s="324" t="s">
        <v>124</v>
      </c>
      <c r="D24" s="42" t="s">
        <v>3</v>
      </c>
      <c r="E24" s="262" t="s">
        <v>97</v>
      </c>
      <c r="F24" s="129">
        <v>0.7</v>
      </c>
      <c r="G24" s="42" t="s">
        <v>3</v>
      </c>
      <c r="H24" s="121">
        <v>100000000</v>
      </c>
      <c r="I24" s="116">
        <f t="shared" si="0"/>
        <v>100000000</v>
      </c>
      <c r="J24" s="47"/>
      <c r="K24" s="130"/>
      <c r="L24" s="47"/>
      <c r="M24" s="215">
        <v>45293</v>
      </c>
      <c r="N24" s="215">
        <v>45657</v>
      </c>
      <c r="O24" s="362">
        <f>F25/F24</f>
        <v>0.92857142857142871</v>
      </c>
      <c r="P24" s="362">
        <f>H25/H24</f>
        <v>0.94306665000000001</v>
      </c>
      <c r="Q24" s="364">
        <f>(O24*O24)*P24</f>
        <v>0.81315440739795941</v>
      </c>
    </row>
    <row r="25" spans="2:28" ht="27.75" customHeight="1" x14ac:dyDescent="0.2">
      <c r="B25" s="352"/>
      <c r="C25" s="324"/>
      <c r="D25" s="42" t="s">
        <v>2</v>
      </c>
      <c r="E25" s="263"/>
      <c r="F25" s="129">
        <v>0.65</v>
      </c>
      <c r="G25" s="42" t="s">
        <v>33</v>
      </c>
      <c r="H25" s="119">
        <v>94306665</v>
      </c>
      <c r="I25" s="120">
        <f t="shared" si="0"/>
        <v>94306665</v>
      </c>
      <c r="J25" s="126"/>
      <c r="K25" s="131"/>
      <c r="L25" s="47"/>
      <c r="M25" s="216"/>
      <c r="N25" s="216"/>
      <c r="O25" s="363"/>
      <c r="P25" s="363"/>
      <c r="Q25" s="365"/>
    </row>
    <row r="26" spans="2:28" ht="27.75" customHeight="1" x14ac:dyDescent="0.25">
      <c r="B26" s="352"/>
      <c r="C26" s="361" t="s">
        <v>125</v>
      </c>
      <c r="D26" s="42" t="s">
        <v>3</v>
      </c>
      <c r="E26" s="262" t="s">
        <v>26</v>
      </c>
      <c r="F26" s="53">
        <v>7</v>
      </c>
      <c r="G26" s="42" t="s">
        <v>3</v>
      </c>
      <c r="H26" s="121">
        <v>60000000</v>
      </c>
      <c r="I26" s="116">
        <f t="shared" si="0"/>
        <v>60000000</v>
      </c>
      <c r="J26" s="126"/>
      <c r="K26" s="131"/>
      <c r="L26" s="47"/>
      <c r="M26" s="215">
        <v>45293</v>
      </c>
      <c r="N26" s="215">
        <v>45657</v>
      </c>
      <c r="O26" s="362">
        <f>F27/F26</f>
        <v>1</v>
      </c>
      <c r="P26" s="362">
        <f>H27/H26</f>
        <v>0.37755936666666667</v>
      </c>
      <c r="Q26" s="364">
        <f>(O26*O26)*P26</f>
        <v>0.37755936666666667</v>
      </c>
    </row>
    <row r="27" spans="2:28" ht="27.75" customHeight="1" x14ac:dyDescent="0.2">
      <c r="B27" s="352"/>
      <c r="C27" s="361"/>
      <c r="D27" s="42" t="s">
        <v>2</v>
      </c>
      <c r="E27" s="263"/>
      <c r="F27" s="53">
        <v>7</v>
      </c>
      <c r="G27" s="42" t="s">
        <v>33</v>
      </c>
      <c r="H27" s="119">
        <v>22653562</v>
      </c>
      <c r="I27" s="120">
        <f t="shared" si="0"/>
        <v>22653562</v>
      </c>
      <c r="J27" s="126"/>
      <c r="K27" s="131"/>
      <c r="L27" s="47"/>
      <c r="M27" s="216"/>
      <c r="N27" s="216"/>
      <c r="O27" s="363"/>
      <c r="P27" s="363"/>
      <c r="Q27" s="365"/>
      <c r="R27" s="132"/>
    </row>
    <row r="28" spans="2:28" ht="27.75" customHeight="1" x14ac:dyDescent="0.25">
      <c r="B28" s="352"/>
      <c r="C28" s="326" t="s">
        <v>126</v>
      </c>
      <c r="D28" s="42" t="s">
        <v>3</v>
      </c>
      <c r="E28" s="262" t="s">
        <v>26</v>
      </c>
      <c r="F28" s="53">
        <v>2</v>
      </c>
      <c r="G28" s="42" t="s">
        <v>3</v>
      </c>
      <c r="H28" s="121">
        <f>271711600+148395</f>
        <v>271859995</v>
      </c>
      <c r="I28" s="116">
        <f t="shared" si="0"/>
        <v>271859995</v>
      </c>
      <c r="J28" s="126"/>
      <c r="K28" s="131"/>
      <c r="L28" s="54"/>
      <c r="M28" s="215">
        <v>45293</v>
      </c>
      <c r="N28" s="215">
        <v>45657</v>
      </c>
      <c r="O28" s="362">
        <f>F29/F28</f>
        <v>1</v>
      </c>
      <c r="P28" s="362">
        <f>H29/H28</f>
        <v>0.94849370905049857</v>
      </c>
      <c r="Q28" s="364">
        <f>(O28*O28)*P28</f>
        <v>0.94849370905049857</v>
      </c>
    </row>
    <row r="29" spans="2:28" ht="27.75" customHeight="1" thickBot="1" x14ac:dyDescent="0.25">
      <c r="B29" s="352"/>
      <c r="C29" s="326"/>
      <c r="D29" s="133" t="s">
        <v>2</v>
      </c>
      <c r="E29" s="263"/>
      <c r="F29" s="6">
        <v>2</v>
      </c>
      <c r="G29" s="133" t="s">
        <v>33</v>
      </c>
      <c r="H29" s="119">
        <v>257857495</v>
      </c>
      <c r="I29" s="120">
        <f t="shared" si="0"/>
        <v>257857495</v>
      </c>
      <c r="J29" s="126"/>
      <c r="K29" s="131"/>
      <c r="L29" s="47"/>
      <c r="M29" s="216"/>
      <c r="N29" s="216"/>
      <c r="O29" s="366"/>
      <c r="P29" s="366"/>
      <c r="Q29" s="367"/>
    </row>
    <row r="30" spans="2:28" ht="27.75" customHeight="1" x14ac:dyDescent="0.25">
      <c r="B30" s="360"/>
      <c r="C30" s="368" t="s">
        <v>7</v>
      </c>
      <c r="D30" s="134" t="s">
        <v>3</v>
      </c>
      <c r="E30" s="370" t="s">
        <v>97</v>
      </c>
      <c r="F30" s="135">
        <v>1</v>
      </c>
      <c r="G30" s="136" t="s">
        <v>3</v>
      </c>
      <c r="H30" s="121">
        <f>H18+H20+H22+H24+H26+H28</f>
        <v>1682963328</v>
      </c>
      <c r="I30" s="116">
        <f t="shared" si="0"/>
        <v>1682963328</v>
      </c>
      <c r="J30" s="126"/>
      <c r="K30" s="80"/>
      <c r="L30" s="47"/>
      <c r="M30" s="47"/>
      <c r="N30" s="137"/>
      <c r="O30" s="372"/>
      <c r="P30" s="374"/>
      <c r="Q30" s="376"/>
    </row>
    <row r="31" spans="2:28" ht="27.75" customHeight="1" thickBot="1" x14ac:dyDescent="0.25">
      <c r="B31" s="200"/>
      <c r="C31" s="369"/>
      <c r="D31" s="138" t="s">
        <v>2</v>
      </c>
      <c r="E31" s="371"/>
      <c r="F31" s="139">
        <f>(H31/H30)</f>
        <v>0.89059440040276383</v>
      </c>
      <c r="G31" s="140" t="s">
        <v>33</v>
      </c>
      <c r="H31" s="141">
        <f>H19+H21+H23+H25+H27+H29</f>
        <v>1498837716</v>
      </c>
      <c r="I31" s="120">
        <f t="shared" si="0"/>
        <v>1498837716</v>
      </c>
      <c r="J31" s="47"/>
      <c r="K31" s="60"/>
      <c r="L31" s="47"/>
      <c r="M31" s="47"/>
      <c r="N31" s="137"/>
      <c r="O31" s="373"/>
      <c r="P31" s="375"/>
      <c r="Q31" s="377"/>
    </row>
    <row r="32" spans="2:28" x14ac:dyDescent="0.2">
      <c r="D32" s="61"/>
      <c r="H32" s="142"/>
      <c r="I32" s="63"/>
      <c r="J32" s="27"/>
      <c r="K32" s="27"/>
      <c r="L32" s="27"/>
      <c r="M32" s="64"/>
      <c r="N32" s="64"/>
      <c r="O32" s="63"/>
      <c r="P32" s="65"/>
      <c r="Q32" s="66"/>
      <c r="R32" s="65"/>
    </row>
    <row r="33" spans="2:53" x14ac:dyDescent="0.2">
      <c r="B33" s="280" t="s">
        <v>34</v>
      </c>
      <c r="C33" s="280"/>
      <c r="D33" s="281" t="s">
        <v>6</v>
      </c>
      <c r="E33" s="281"/>
      <c r="F33" s="281"/>
      <c r="G33" s="281"/>
      <c r="H33" s="281"/>
      <c r="I33" s="281"/>
      <c r="J33" s="67" t="s">
        <v>36</v>
      </c>
      <c r="K33" s="281" t="s">
        <v>37</v>
      </c>
      <c r="L33" s="281"/>
      <c r="M33" s="278" t="s">
        <v>199</v>
      </c>
      <c r="N33" s="279"/>
      <c r="O33" s="279"/>
      <c r="P33" s="279"/>
      <c r="Q33" s="279"/>
    </row>
    <row r="34" spans="2:53" ht="26.25" customHeight="1" x14ac:dyDescent="0.2">
      <c r="B34" s="232"/>
      <c r="C34" s="234"/>
      <c r="D34" s="232" t="s">
        <v>53</v>
      </c>
      <c r="E34" s="233"/>
      <c r="F34" s="233"/>
      <c r="G34" s="233"/>
      <c r="H34" s="233"/>
      <c r="I34" s="234"/>
      <c r="J34" s="210" t="s">
        <v>175</v>
      </c>
      <c r="K34" s="68" t="s">
        <v>3</v>
      </c>
      <c r="L34" s="69"/>
      <c r="M34" s="273" t="s">
        <v>200</v>
      </c>
      <c r="N34" s="273"/>
      <c r="O34" s="273"/>
      <c r="P34" s="273"/>
      <c r="Q34" s="273"/>
    </row>
    <row r="35" spans="2:53" ht="18" customHeight="1" x14ac:dyDescent="0.2">
      <c r="B35" s="238"/>
      <c r="C35" s="240"/>
      <c r="D35" s="238"/>
      <c r="E35" s="239"/>
      <c r="F35" s="239"/>
      <c r="G35" s="239"/>
      <c r="H35" s="239"/>
      <c r="I35" s="240"/>
      <c r="J35" s="210"/>
      <c r="K35" s="68" t="s">
        <v>2</v>
      </c>
      <c r="L35" s="70"/>
      <c r="M35" s="273"/>
      <c r="N35" s="273"/>
      <c r="O35" s="273"/>
      <c r="P35" s="273"/>
      <c r="Q35" s="273"/>
    </row>
    <row r="36" spans="2:53" ht="18.75" customHeight="1" x14ac:dyDescent="0.2">
      <c r="B36" s="274"/>
      <c r="C36" s="275"/>
      <c r="D36" s="274" t="s">
        <v>5</v>
      </c>
      <c r="E36" s="282"/>
      <c r="F36" s="282"/>
      <c r="G36" s="282"/>
      <c r="H36" s="282"/>
      <c r="I36" s="275"/>
      <c r="J36" s="264"/>
      <c r="K36" s="68" t="s">
        <v>3</v>
      </c>
      <c r="L36" s="71"/>
      <c r="M36" s="272" t="s">
        <v>4</v>
      </c>
      <c r="N36" s="272"/>
      <c r="O36" s="272"/>
      <c r="P36" s="272"/>
      <c r="Q36" s="272"/>
    </row>
    <row r="37" spans="2:53" ht="14.25" customHeight="1" x14ac:dyDescent="0.2">
      <c r="B37" s="276"/>
      <c r="C37" s="277"/>
      <c r="D37" s="276"/>
      <c r="E37" s="283"/>
      <c r="F37" s="283"/>
      <c r="G37" s="283"/>
      <c r="H37" s="283"/>
      <c r="I37" s="277"/>
      <c r="J37" s="264"/>
      <c r="K37" s="68" t="s">
        <v>2</v>
      </c>
      <c r="L37" s="70"/>
      <c r="M37" s="272"/>
      <c r="N37" s="272"/>
      <c r="O37" s="272"/>
      <c r="P37" s="272"/>
      <c r="Q37" s="272"/>
    </row>
    <row r="38" spans="2:53" x14ac:dyDescent="0.2">
      <c r="B38" s="274"/>
      <c r="C38" s="275"/>
      <c r="D38" s="274" t="s">
        <v>5</v>
      </c>
      <c r="E38" s="282"/>
      <c r="F38" s="282"/>
      <c r="G38" s="282"/>
      <c r="H38" s="282"/>
      <c r="I38" s="275"/>
      <c r="J38" s="264"/>
      <c r="K38" s="68" t="s">
        <v>3</v>
      </c>
      <c r="L38" s="70"/>
      <c r="M38" s="273" t="s">
        <v>201</v>
      </c>
      <c r="N38" s="273"/>
      <c r="O38" s="273"/>
      <c r="P38" s="273"/>
      <c r="Q38" s="273"/>
    </row>
    <row r="39" spans="2:53" x14ac:dyDescent="0.2">
      <c r="B39" s="276"/>
      <c r="C39" s="277"/>
      <c r="D39" s="276"/>
      <c r="E39" s="283"/>
      <c r="F39" s="283"/>
      <c r="G39" s="283"/>
      <c r="H39" s="283"/>
      <c r="I39" s="277"/>
      <c r="J39" s="264"/>
      <c r="K39" s="68" t="s">
        <v>2</v>
      </c>
      <c r="L39" s="70"/>
      <c r="M39" s="273"/>
      <c r="N39" s="273"/>
      <c r="O39" s="273"/>
      <c r="P39" s="273"/>
      <c r="Q39" s="273"/>
    </row>
    <row r="40" spans="2:53" ht="15" customHeight="1" x14ac:dyDescent="0.2">
      <c r="B40" s="232" t="s">
        <v>1</v>
      </c>
      <c r="C40" s="233"/>
      <c r="D40" s="233"/>
      <c r="E40" s="233"/>
      <c r="F40" s="233"/>
      <c r="G40" s="233"/>
      <c r="H40" s="233"/>
      <c r="I40" s="233"/>
      <c r="J40" s="233"/>
      <c r="K40" s="233"/>
      <c r="L40" s="234"/>
      <c r="M40" s="272" t="s">
        <v>0</v>
      </c>
      <c r="N40" s="272"/>
      <c r="O40" s="272"/>
      <c r="P40" s="272"/>
      <c r="Q40" s="272"/>
    </row>
    <row r="41" spans="2:53" ht="29.25" customHeight="1" x14ac:dyDescent="0.2">
      <c r="B41" s="238"/>
      <c r="C41" s="239"/>
      <c r="D41" s="239"/>
      <c r="E41" s="239"/>
      <c r="F41" s="239"/>
      <c r="G41" s="239"/>
      <c r="H41" s="239"/>
      <c r="I41" s="239"/>
      <c r="J41" s="239"/>
      <c r="K41" s="239"/>
      <c r="L41" s="240"/>
      <c r="M41" s="272"/>
      <c r="N41" s="272"/>
      <c r="O41" s="272"/>
      <c r="P41" s="272"/>
      <c r="Q41" s="272"/>
    </row>
    <row r="42" spans="2:53" x14ac:dyDescent="0.25">
      <c r="M42" s="72"/>
      <c r="N42" s="72"/>
    </row>
    <row r="43" spans="2:53" x14ac:dyDescent="0.25">
      <c r="H43" s="143"/>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row>
    <row r="44" spans="2:53" x14ac:dyDescent="0.25">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row>
    <row r="45" spans="2:53" x14ac:dyDescent="0.25">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row>
    <row r="46" spans="2:53" x14ac:dyDescent="0.25">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row>
    <row r="47" spans="2:53" x14ac:dyDescent="0.25">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row>
    <row r="48" spans="2:53" x14ac:dyDescent="0.25">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row>
    <row r="49" spans="18:53" x14ac:dyDescent="0.25">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row>
    <row r="50" spans="18:53" x14ac:dyDescent="0.25">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row>
    <row r="51" spans="18:53" x14ac:dyDescent="0.25">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row>
    <row r="52" spans="18:53" x14ac:dyDescent="0.25">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row>
    <row r="53" spans="18:53" x14ac:dyDescent="0.25">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row>
    <row r="54" spans="18:53" x14ac:dyDescent="0.25">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row>
    <row r="55" spans="18:53" x14ac:dyDescent="0.25">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row>
    <row r="56" spans="18:53" x14ac:dyDescent="0.25">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row>
    <row r="57" spans="18:53" x14ac:dyDescent="0.25">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row>
    <row r="58" spans="18:53" x14ac:dyDescent="0.25">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row>
    <row r="59" spans="18:53" x14ac:dyDescent="0.25">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row>
    <row r="60" spans="18:53" x14ac:dyDescent="0.25">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row>
    <row r="61" spans="18:53" x14ac:dyDescent="0.25">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row>
    <row r="62" spans="18:53" x14ac:dyDescent="0.25">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row>
    <row r="63" spans="18:53" x14ac:dyDescent="0.25">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row>
    <row r="64" spans="18:53" x14ac:dyDescent="0.25">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row>
    <row r="65" spans="18:53" x14ac:dyDescent="0.25">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row>
    <row r="66" spans="18:53" x14ac:dyDescent="0.25">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row>
    <row r="67" spans="18:53" x14ac:dyDescent="0.25">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row>
    <row r="68" spans="18:53" x14ac:dyDescent="0.25">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row>
    <row r="69" spans="18:53" x14ac:dyDescent="0.25">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row>
    <row r="70" spans="18:53" x14ac:dyDescent="0.25">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row>
    <row r="71" spans="18:53" x14ac:dyDescent="0.25">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row>
    <row r="72" spans="18:53" x14ac:dyDescent="0.25">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row>
    <row r="73" spans="18:53" x14ac:dyDescent="0.25">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row>
    <row r="74" spans="18:53" x14ac:dyDescent="0.25">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row>
    <row r="75" spans="18:53" x14ac:dyDescent="0.25">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row>
  </sheetData>
  <mergeCells count="118">
    <mergeCell ref="B2:C5"/>
    <mergeCell ref="D2:K3"/>
    <mergeCell ref="L2:O2"/>
    <mergeCell ref="P2:Q5"/>
    <mergeCell ref="L3:O3"/>
    <mergeCell ref="D4:K5"/>
    <mergeCell ref="L4:O4"/>
    <mergeCell ref="L5:O5"/>
    <mergeCell ref="D14:I14"/>
    <mergeCell ref="N14:P14"/>
    <mergeCell ref="C6:Q6"/>
    <mergeCell ref="D7:Q7"/>
    <mergeCell ref="D8:Q8"/>
    <mergeCell ref="B9:C9"/>
    <mergeCell ref="D9:I9"/>
    <mergeCell ref="J9:L14"/>
    <mergeCell ref="M9:Q9"/>
    <mergeCell ref="B13:C13"/>
    <mergeCell ref="D13:I13"/>
    <mergeCell ref="B14:C14"/>
    <mergeCell ref="T9:X9"/>
    <mergeCell ref="B10:C10"/>
    <mergeCell ref="D10:I10"/>
    <mergeCell ref="N10:P10"/>
    <mergeCell ref="B11:C11"/>
    <mergeCell ref="D11:I11"/>
    <mergeCell ref="U11:W11"/>
    <mergeCell ref="B12:C12"/>
    <mergeCell ref="D12:I12"/>
    <mergeCell ref="N11:P11"/>
    <mergeCell ref="U12:W12"/>
    <mergeCell ref="N12:P12"/>
    <mergeCell ref="U13:W13"/>
    <mergeCell ref="U14:V14"/>
    <mergeCell ref="H15:H17"/>
    <mergeCell ref="I15:L16"/>
    <mergeCell ref="M15:N16"/>
    <mergeCell ref="O15:Q15"/>
    <mergeCell ref="U15:V15"/>
    <mergeCell ref="O16:O17"/>
    <mergeCell ref="P16:P17"/>
    <mergeCell ref="Q16:Q17"/>
    <mergeCell ref="U16:V16"/>
    <mergeCell ref="U17:V17"/>
    <mergeCell ref="N13:P13"/>
    <mergeCell ref="P24:P25"/>
    <mergeCell ref="Q24:Q25"/>
    <mergeCell ref="C22:C23"/>
    <mergeCell ref="E22:E23"/>
    <mergeCell ref="O22:O23"/>
    <mergeCell ref="B15:B17"/>
    <mergeCell ref="C15:C17"/>
    <mergeCell ref="D15:D17"/>
    <mergeCell ref="E15:E17"/>
    <mergeCell ref="F15:F17"/>
    <mergeCell ref="G15:G17"/>
    <mergeCell ref="U18:V18"/>
    <mergeCell ref="C20:C21"/>
    <mergeCell ref="E20:E21"/>
    <mergeCell ref="O20:O21"/>
    <mergeCell ref="P20:P21"/>
    <mergeCell ref="Q20:Q21"/>
    <mergeCell ref="C18:C19"/>
    <mergeCell ref="E18:E19"/>
    <mergeCell ref="O18:O19"/>
    <mergeCell ref="P18:P19"/>
    <mergeCell ref="Q18:Q19"/>
    <mergeCell ref="M18:M19"/>
    <mergeCell ref="N18:N19"/>
    <mergeCell ref="M20:M21"/>
    <mergeCell ref="N20:N21"/>
    <mergeCell ref="C30:C31"/>
    <mergeCell ref="E30:E31"/>
    <mergeCell ref="O30:O31"/>
    <mergeCell ref="P30:P31"/>
    <mergeCell ref="Q30:Q31"/>
    <mergeCell ref="M26:M27"/>
    <mergeCell ref="N26:N27"/>
    <mergeCell ref="M28:M29"/>
    <mergeCell ref="N28:N29"/>
    <mergeCell ref="B40:L41"/>
    <mergeCell ref="M40:Q41"/>
    <mergeCell ref="B34:C35"/>
    <mergeCell ref="D34:I35"/>
    <mergeCell ref="J34:J35"/>
    <mergeCell ref="M34:Q35"/>
    <mergeCell ref="B36:C37"/>
    <mergeCell ref="D36:I37"/>
    <mergeCell ref="J36:J37"/>
    <mergeCell ref="M36:Q37"/>
    <mergeCell ref="B38:C39"/>
    <mergeCell ref="D38:I39"/>
    <mergeCell ref="J38:J39"/>
    <mergeCell ref="M38:Q39"/>
    <mergeCell ref="B33:C33"/>
    <mergeCell ref="D33:I33"/>
    <mergeCell ref="K33:L33"/>
    <mergeCell ref="M33:Q33"/>
    <mergeCell ref="B18:B31"/>
    <mergeCell ref="C26:C27"/>
    <mergeCell ref="E26:E27"/>
    <mergeCell ref="O26:O27"/>
    <mergeCell ref="P26:P27"/>
    <mergeCell ref="Q26:Q27"/>
    <mergeCell ref="C28:C29"/>
    <mergeCell ref="E28:E29"/>
    <mergeCell ref="O28:O29"/>
    <mergeCell ref="P28:P29"/>
    <mergeCell ref="Q28:Q29"/>
    <mergeCell ref="Q22:Q23"/>
    <mergeCell ref="C24:C25"/>
    <mergeCell ref="E24:E25"/>
    <mergeCell ref="O24:O25"/>
    <mergeCell ref="P22:P23"/>
    <mergeCell ref="M22:M23"/>
    <mergeCell ref="N22:N23"/>
    <mergeCell ref="M24:M25"/>
    <mergeCell ref="N24:N2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A75"/>
  <sheetViews>
    <sheetView zoomScale="80" zoomScaleNormal="80" workbookViewId="0">
      <selection activeCell="C8" sqref="C8"/>
    </sheetView>
  </sheetViews>
  <sheetFormatPr baseColWidth="10" defaultColWidth="12.5703125" defaultRowHeight="14.25" x14ac:dyDescent="0.2"/>
  <cols>
    <col min="1" max="1" width="6.7109375" style="8" customWidth="1"/>
    <col min="2" max="2" width="45.42578125" style="8" customWidth="1"/>
    <col min="3" max="3" width="85" style="8" customWidth="1"/>
    <col min="4" max="4" width="16.85546875" style="8" customWidth="1"/>
    <col min="5" max="5" width="13.85546875" style="8" customWidth="1"/>
    <col min="6" max="6" width="16.7109375" style="8" customWidth="1"/>
    <col min="7" max="7" width="18" style="8" customWidth="1"/>
    <col min="8" max="8" width="22.85546875" style="144" customWidth="1"/>
    <col min="9" max="9" width="19.28515625" style="8" customWidth="1"/>
    <col min="10" max="10" width="20.85546875" style="8" customWidth="1"/>
    <col min="11" max="11" width="27.28515625" style="8" customWidth="1"/>
    <col min="12" max="12" width="15.85546875" style="8" customWidth="1"/>
    <col min="13" max="13" width="14.85546875" style="9" customWidth="1"/>
    <col min="14" max="14" width="21.140625" style="9" customWidth="1"/>
    <col min="15" max="17" width="16.85546875" style="8" customWidth="1"/>
    <col min="18" max="18" width="16.42578125" style="8" customWidth="1"/>
    <col min="19" max="19" width="12.5703125" style="8"/>
    <col min="20" max="20" width="14.42578125" style="8" customWidth="1"/>
    <col min="21" max="21" width="18.5703125" style="8" customWidth="1"/>
    <col min="22" max="22" width="33.85546875" style="8" customWidth="1"/>
    <col min="23" max="23" width="12.5703125" style="8" hidden="1" customWidth="1"/>
    <col min="24" max="24" width="24.28515625" style="8" customWidth="1"/>
    <col min="25" max="25" width="22.5703125" style="8" customWidth="1"/>
    <col min="26" max="27" width="12.5703125" style="8"/>
    <col min="28" max="28" width="16.85546875" style="8" customWidth="1"/>
    <col min="29" max="29" width="12.5703125" style="8"/>
    <col min="30" max="30" width="30.140625" style="8" customWidth="1"/>
    <col min="31" max="31" width="15.42578125" style="8" customWidth="1"/>
    <col min="32" max="32" width="15.85546875" style="8" customWidth="1"/>
    <col min="33" max="33" width="24.42578125" style="8" customWidth="1"/>
    <col min="34" max="34" width="17.140625" style="8" customWidth="1"/>
    <col min="35" max="16384" width="12.5703125" style="8"/>
  </cols>
  <sheetData>
    <row r="1" spans="2:28" ht="22.5" customHeight="1" x14ac:dyDescent="0.2"/>
    <row r="2" spans="2:28" ht="37.5" customHeight="1" x14ac:dyDescent="0.25">
      <c r="B2" s="203"/>
      <c r="C2" s="203"/>
      <c r="D2" s="197" t="s">
        <v>213</v>
      </c>
      <c r="E2" s="198"/>
      <c r="F2" s="198"/>
      <c r="G2" s="198"/>
      <c r="H2" s="198"/>
      <c r="I2" s="198"/>
      <c r="J2" s="198"/>
      <c r="K2" s="199"/>
      <c r="L2" s="194" t="s">
        <v>214</v>
      </c>
      <c r="M2" s="195"/>
      <c r="N2" s="195"/>
      <c r="O2" s="196"/>
      <c r="P2" s="188"/>
      <c r="Q2" s="189"/>
      <c r="R2" s="10"/>
    </row>
    <row r="3" spans="2:28" ht="37.5" customHeight="1" x14ac:dyDescent="0.25">
      <c r="B3" s="203"/>
      <c r="C3" s="203"/>
      <c r="D3" s="200"/>
      <c r="E3" s="201"/>
      <c r="F3" s="201"/>
      <c r="G3" s="201"/>
      <c r="H3" s="201"/>
      <c r="I3" s="201"/>
      <c r="J3" s="201"/>
      <c r="K3" s="202"/>
      <c r="L3" s="194" t="s">
        <v>215</v>
      </c>
      <c r="M3" s="195"/>
      <c r="N3" s="195"/>
      <c r="O3" s="196"/>
      <c r="P3" s="190"/>
      <c r="Q3" s="191"/>
      <c r="R3" s="10"/>
    </row>
    <row r="4" spans="2:28" ht="33.75" customHeight="1" x14ac:dyDescent="0.25">
      <c r="B4" s="203"/>
      <c r="C4" s="203"/>
      <c r="D4" s="197" t="s">
        <v>216</v>
      </c>
      <c r="E4" s="198"/>
      <c r="F4" s="198"/>
      <c r="G4" s="198"/>
      <c r="H4" s="198"/>
      <c r="I4" s="198"/>
      <c r="J4" s="198"/>
      <c r="K4" s="199"/>
      <c r="L4" s="194" t="s">
        <v>217</v>
      </c>
      <c r="M4" s="195"/>
      <c r="N4" s="195"/>
      <c r="O4" s="196"/>
      <c r="P4" s="190"/>
      <c r="Q4" s="191"/>
      <c r="R4" s="10"/>
    </row>
    <row r="5" spans="2:28" ht="38.25" customHeight="1" x14ac:dyDescent="0.25">
      <c r="B5" s="203"/>
      <c r="C5" s="203"/>
      <c r="D5" s="200"/>
      <c r="E5" s="201"/>
      <c r="F5" s="201"/>
      <c r="G5" s="201"/>
      <c r="H5" s="201"/>
      <c r="I5" s="201"/>
      <c r="J5" s="201"/>
      <c r="K5" s="202"/>
      <c r="L5" s="194" t="s">
        <v>218</v>
      </c>
      <c r="M5" s="195"/>
      <c r="N5" s="195"/>
      <c r="O5" s="196"/>
      <c r="P5" s="192"/>
      <c r="Q5" s="193"/>
      <c r="R5" s="10"/>
    </row>
    <row r="6" spans="2:28" ht="23.25" customHeight="1" x14ac:dyDescent="0.25">
      <c r="C6" s="230"/>
      <c r="D6" s="230"/>
      <c r="E6" s="230"/>
      <c r="F6" s="230"/>
      <c r="G6" s="230"/>
      <c r="H6" s="230"/>
      <c r="I6" s="230"/>
      <c r="J6" s="230"/>
      <c r="K6" s="230"/>
      <c r="L6" s="230"/>
      <c r="M6" s="230"/>
      <c r="N6" s="230"/>
      <c r="O6" s="230"/>
      <c r="P6" s="230"/>
      <c r="Q6" s="230"/>
      <c r="R6" s="10"/>
    </row>
    <row r="7" spans="2:28" ht="31.5" customHeight="1" x14ac:dyDescent="0.25">
      <c r="B7" s="11" t="s">
        <v>31</v>
      </c>
      <c r="C7" s="11" t="s">
        <v>82</v>
      </c>
      <c r="D7" s="251" t="s">
        <v>83</v>
      </c>
      <c r="E7" s="252"/>
      <c r="F7" s="252"/>
      <c r="G7" s="252"/>
      <c r="H7" s="252"/>
      <c r="I7" s="252"/>
      <c r="J7" s="252"/>
      <c r="K7" s="252"/>
      <c r="L7" s="252"/>
      <c r="M7" s="252"/>
      <c r="N7" s="252"/>
      <c r="O7" s="252"/>
      <c r="P7" s="252"/>
      <c r="Q7" s="253"/>
      <c r="R7" s="10"/>
    </row>
    <row r="8" spans="2:28" ht="36" customHeight="1" x14ac:dyDescent="0.25">
      <c r="B8" s="11" t="s">
        <v>25</v>
      </c>
      <c r="C8" s="55" t="s">
        <v>162</v>
      </c>
      <c r="D8" s="231" t="s">
        <v>264</v>
      </c>
      <c r="E8" s="231"/>
      <c r="F8" s="231"/>
      <c r="G8" s="231"/>
      <c r="H8" s="231"/>
      <c r="I8" s="231"/>
      <c r="J8" s="231"/>
      <c r="K8" s="231"/>
      <c r="L8" s="231"/>
      <c r="M8" s="231"/>
      <c r="N8" s="231"/>
      <c r="O8" s="231"/>
      <c r="P8" s="231"/>
      <c r="Q8" s="231"/>
    </row>
    <row r="9" spans="2:28" ht="36" customHeight="1" x14ac:dyDescent="0.2">
      <c r="B9" s="247" t="s">
        <v>202</v>
      </c>
      <c r="C9" s="248"/>
      <c r="D9" s="221"/>
      <c r="E9" s="221"/>
      <c r="F9" s="221"/>
      <c r="G9" s="221"/>
      <c r="H9" s="221"/>
      <c r="I9" s="222"/>
      <c r="J9" s="266" t="s">
        <v>203</v>
      </c>
      <c r="K9" s="267"/>
      <c r="L9" s="268"/>
      <c r="M9" s="241" t="s">
        <v>23</v>
      </c>
      <c r="N9" s="242"/>
      <c r="O9" s="242"/>
      <c r="P9" s="242"/>
      <c r="Q9" s="243"/>
      <c r="R9" s="14"/>
      <c r="T9" s="220"/>
      <c r="U9" s="220"/>
      <c r="V9" s="220"/>
      <c r="W9" s="220"/>
      <c r="X9" s="220"/>
    </row>
    <row r="10" spans="2:28" ht="36" customHeight="1" x14ac:dyDescent="0.2">
      <c r="B10" s="247" t="s">
        <v>265</v>
      </c>
      <c r="C10" s="248"/>
      <c r="D10" s="221"/>
      <c r="E10" s="221"/>
      <c r="F10" s="221"/>
      <c r="G10" s="221"/>
      <c r="H10" s="221"/>
      <c r="I10" s="222"/>
      <c r="J10" s="320"/>
      <c r="K10" s="321"/>
      <c r="L10" s="322"/>
      <c r="M10" s="15" t="s">
        <v>22</v>
      </c>
      <c r="N10" s="223" t="s">
        <v>21</v>
      </c>
      <c r="O10" s="223"/>
      <c r="P10" s="223"/>
      <c r="Q10" s="15" t="s">
        <v>20</v>
      </c>
      <c r="R10" s="14"/>
      <c r="T10" s="17"/>
      <c r="U10" s="17"/>
      <c r="V10" s="17"/>
      <c r="W10" s="17"/>
      <c r="X10" s="17"/>
    </row>
    <row r="11" spans="2:28" ht="31.5" customHeight="1" x14ac:dyDescent="0.2">
      <c r="B11" s="287" t="s">
        <v>266</v>
      </c>
      <c r="C11" s="288"/>
      <c r="D11" s="224"/>
      <c r="E11" s="224"/>
      <c r="F11" s="224"/>
      <c r="G11" s="224"/>
      <c r="H11" s="224"/>
      <c r="I11" s="225"/>
      <c r="J11" s="320"/>
      <c r="K11" s="321"/>
      <c r="L11" s="322"/>
      <c r="M11" s="18"/>
      <c r="N11" s="226"/>
      <c r="O11" s="227"/>
      <c r="P11" s="228"/>
      <c r="Q11" s="19"/>
      <c r="R11" s="14"/>
      <c r="T11" s="20"/>
      <c r="U11" s="229"/>
      <c r="V11" s="229"/>
      <c r="W11" s="229"/>
      <c r="X11" s="20"/>
      <c r="Z11" s="22"/>
      <c r="AA11" s="22"/>
    </row>
    <row r="12" spans="2:28" ht="74.25" customHeight="1" x14ac:dyDescent="0.2">
      <c r="B12" s="258" t="s">
        <v>267</v>
      </c>
      <c r="C12" s="259"/>
      <c r="D12" s="224"/>
      <c r="E12" s="224"/>
      <c r="F12" s="224"/>
      <c r="G12" s="224"/>
      <c r="H12" s="224"/>
      <c r="I12" s="225"/>
      <c r="J12" s="320"/>
      <c r="K12" s="321"/>
      <c r="L12" s="322"/>
      <c r="M12" s="23"/>
      <c r="N12" s="394" t="s">
        <v>188</v>
      </c>
      <c r="O12" s="395"/>
      <c r="P12" s="396"/>
      <c r="Q12" s="24"/>
      <c r="R12" s="14"/>
      <c r="T12" s="25"/>
      <c r="U12" s="254"/>
      <c r="V12" s="254"/>
      <c r="W12" s="254"/>
      <c r="X12" s="26"/>
      <c r="Z12" s="27"/>
      <c r="AA12" s="28"/>
      <c r="AB12" s="29"/>
    </row>
    <row r="13" spans="2:28" ht="74.25" customHeight="1" x14ac:dyDescent="0.2">
      <c r="B13" s="258" t="s">
        <v>268</v>
      </c>
      <c r="C13" s="207"/>
      <c r="D13" s="393" t="s">
        <v>204</v>
      </c>
      <c r="E13" s="393"/>
      <c r="F13" s="393"/>
      <c r="G13" s="393"/>
      <c r="H13" s="393"/>
      <c r="I13" s="385"/>
      <c r="J13" s="320"/>
      <c r="K13" s="321"/>
      <c r="L13" s="322"/>
      <c r="M13" s="30"/>
      <c r="N13" s="397"/>
      <c r="O13" s="398"/>
      <c r="P13" s="399"/>
      <c r="Q13" s="31"/>
      <c r="R13" s="14"/>
      <c r="T13" s="25"/>
      <c r="U13" s="254"/>
      <c r="V13" s="254"/>
      <c r="W13" s="254"/>
      <c r="X13" s="26"/>
      <c r="Z13" s="27"/>
      <c r="AA13" s="28"/>
      <c r="AB13" s="29"/>
    </row>
    <row r="14" spans="2:28" ht="117.75" customHeight="1" x14ac:dyDescent="0.2">
      <c r="B14" s="32" t="s">
        <v>39</v>
      </c>
      <c r="C14" s="145" t="s">
        <v>269</v>
      </c>
      <c r="D14" s="319" t="s">
        <v>270</v>
      </c>
      <c r="E14" s="319"/>
      <c r="F14" s="319"/>
      <c r="G14" s="319"/>
      <c r="H14" s="319"/>
      <c r="I14" s="259"/>
      <c r="J14" s="269"/>
      <c r="K14" s="270"/>
      <c r="L14" s="271"/>
      <c r="M14" s="34"/>
      <c r="N14" s="255"/>
      <c r="O14" s="256"/>
      <c r="P14" s="257"/>
      <c r="Q14" s="35"/>
      <c r="R14" s="14"/>
      <c r="T14" s="36"/>
      <c r="U14" s="254"/>
      <c r="V14" s="254"/>
      <c r="W14" s="37"/>
      <c r="X14" s="26"/>
      <c r="Y14" s="38"/>
      <c r="Z14" s="27"/>
      <c r="AA14" s="28"/>
      <c r="AB14" s="29"/>
    </row>
    <row r="15" spans="2:28" ht="28.5" customHeight="1" x14ac:dyDescent="0.25">
      <c r="B15" s="212" t="s">
        <v>29</v>
      </c>
      <c r="C15" s="264" t="s">
        <v>27</v>
      </c>
      <c r="D15" s="210" t="s">
        <v>225</v>
      </c>
      <c r="E15" s="210" t="s">
        <v>19</v>
      </c>
      <c r="F15" s="210" t="s">
        <v>38</v>
      </c>
      <c r="G15" s="265" t="s">
        <v>226</v>
      </c>
      <c r="H15" s="210" t="s">
        <v>30</v>
      </c>
      <c r="I15" s="266" t="s">
        <v>28</v>
      </c>
      <c r="J15" s="267"/>
      <c r="K15" s="267"/>
      <c r="L15" s="268"/>
      <c r="M15" s="210" t="s">
        <v>18</v>
      </c>
      <c r="N15" s="210"/>
      <c r="O15" s="211" t="s">
        <v>17</v>
      </c>
      <c r="P15" s="211"/>
      <c r="Q15" s="211"/>
      <c r="T15" s="39"/>
      <c r="U15" s="260"/>
      <c r="V15" s="260"/>
      <c r="X15" s="26"/>
      <c r="Z15" s="27"/>
      <c r="AA15" s="28"/>
      <c r="AB15" s="29"/>
    </row>
    <row r="16" spans="2:28" ht="33.75" customHeight="1" x14ac:dyDescent="0.2">
      <c r="B16" s="213"/>
      <c r="C16" s="264"/>
      <c r="D16" s="210"/>
      <c r="E16" s="210"/>
      <c r="F16" s="210"/>
      <c r="G16" s="210"/>
      <c r="H16" s="210"/>
      <c r="I16" s="269"/>
      <c r="J16" s="270"/>
      <c r="K16" s="270"/>
      <c r="L16" s="271"/>
      <c r="M16" s="210"/>
      <c r="N16" s="210"/>
      <c r="O16" s="210" t="s">
        <v>16</v>
      </c>
      <c r="P16" s="210" t="s">
        <v>15</v>
      </c>
      <c r="Q16" s="264" t="s">
        <v>14</v>
      </c>
      <c r="T16" s="38"/>
      <c r="U16" s="260"/>
      <c r="V16" s="260"/>
      <c r="X16" s="28"/>
      <c r="Z16" s="27"/>
      <c r="AA16" s="28"/>
      <c r="AB16" s="29"/>
    </row>
    <row r="17" spans="2:28" ht="39.75" customHeight="1" thickBot="1" x14ac:dyDescent="0.25">
      <c r="B17" s="214"/>
      <c r="C17" s="264"/>
      <c r="D17" s="210"/>
      <c r="E17" s="210"/>
      <c r="F17" s="210"/>
      <c r="G17" s="210"/>
      <c r="H17" s="210"/>
      <c r="I17" s="40" t="s">
        <v>13</v>
      </c>
      <c r="J17" s="40" t="s">
        <v>12</v>
      </c>
      <c r="K17" s="40" t="s">
        <v>11</v>
      </c>
      <c r="L17" s="41" t="s">
        <v>10</v>
      </c>
      <c r="M17" s="42" t="s">
        <v>9</v>
      </c>
      <c r="N17" s="43" t="s">
        <v>8</v>
      </c>
      <c r="O17" s="210"/>
      <c r="P17" s="210"/>
      <c r="Q17" s="264"/>
      <c r="T17" s="38"/>
      <c r="U17" s="260"/>
      <c r="V17" s="260"/>
      <c r="X17" s="28"/>
      <c r="Z17" s="27"/>
      <c r="AA17" s="28"/>
      <c r="AB17" s="29"/>
    </row>
    <row r="18" spans="2:28" ht="39.75" customHeight="1" thickBot="1" x14ac:dyDescent="0.25">
      <c r="B18" s="262" t="s">
        <v>88</v>
      </c>
      <c r="C18" s="408" t="s">
        <v>85</v>
      </c>
      <c r="D18" s="146" t="s">
        <v>3</v>
      </c>
      <c r="E18" s="410" t="s">
        <v>205</v>
      </c>
      <c r="F18" s="147">
        <v>1</v>
      </c>
      <c r="G18" s="42" t="s">
        <v>3</v>
      </c>
      <c r="H18" s="1">
        <v>764600000</v>
      </c>
      <c r="I18" s="148">
        <f>H18</f>
        <v>764600000</v>
      </c>
      <c r="J18" s="42"/>
      <c r="K18" s="42"/>
      <c r="L18" s="149"/>
      <c r="M18" s="215">
        <v>45292</v>
      </c>
      <c r="N18" s="402">
        <v>45657</v>
      </c>
      <c r="O18" s="404">
        <f>F19/F18</f>
        <v>1</v>
      </c>
      <c r="P18" s="400">
        <f>H19/H18</f>
        <v>0.95631702851164002</v>
      </c>
      <c r="Q18" s="405">
        <f>O18*O18/P18</f>
        <v>1.0456783369803064</v>
      </c>
      <c r="T18" s="38"/>
      <c r="U18" s="51"/>
      <c r="V18" s="51"/>
      <c r="X18" s="28"/>
      <c r="Z18" s="27"/>
      <c r="AA18" s="28"/>
      <c r="AB18" s="29"/>
    </row>
    <row r="19" spans="2:28" ht="39.75" customHeight="1" thickBot="1" x14ac:dyDescent="0.25">
      <c r="B19" s="263"/>
      <c r="C19" s="409"/>
      <c r="D19" s="150" t="s">
        <v>2</v>
      </c>
      <c r="E19" s="401"/>
      <c r="F19" s="151">
        <v>1</v>
      </c>
      <c r="G19" s="42" t="s">
        <v>33</v>
      </c>
      <c r="H19" s="2">
        <v>731200000</v>
      </c>
      <c r="I19" s="152">
        <f t="shared" ref="I19:I29" si="0">H19</f>
        <v>731200000</v>
      </c>
      <c r="J19" s="42"/>
      <c r="K19" s="42"/>
      <c r="L19" s="149"/>
      <c r="M19" s="216"/>
      <c r="N19" s="403"/>
      <c r="O19" s="404"/>
      <c r="P19" s="401"/>
      <c r="Q19" s="405"/>
      <c r="T19" s="38"/>
      <c r="U19" s="51"/>
      <c r="V19" s="51"/>
      <c r="X19" s="28"/>
      <c r="Z19" s="27"/>
      <c r="AA19" s="28"/>
      <c r="AB19" s="29"/>
    </row>
    <row r="20" spans="2:28" ht="39.75" customHeight="1" thickBot="1" x14ac:dyDescent="0.25">
      <c r="B20" s="263"/>
      <c r="C20" s="408" t="s">
        <v>86</v>
      </c>
      <c r="D20" s="150" t="s">
        <v>3</v>
      </c>
      <c r="E20" s="411" t="s">
        <v>206</v>
      </c>
      <c r="F20" s="153">
        <v>1</v>
      </c>
      <c r="G20" s="42" t="s">
        <v>3</v>
      </c>
      <c r="H20" s="3">
        <v>716018891</v>
      </c>
      <c r="I20" s="148">
        <f t="shared" si="0"/>
        <v>716018891</v>
      </c>
      <c r="J20" s="42"/>
      <c r="K20" s="154"/>
      <c r="L20" s="149"/>
      <c r="M20" s="215">
        <v>45292</v>
      </c>
      <c r="N20" s="402">
        <v>45657</v>
      </c>
      <c r="O20" s="404">
        <f t="shared" ref="O20" si="1">F21/F20</f>
        <v>1</v>
      </c>
      <c r="P20" s="400">
        <f t="shared" ref="P20" si="2">H21/H20</f>
        <v>0.77777777793295677</v>
      </c>
      <c r="Q20" s="405">
        <f t="shared" ref="Q20" si="3">O20*O20/P20</f>
        <v>1.2857142854577654</v>
      </c>
      <c r="T20" s="38"/>
      <c r="U20" s="51"/>
      <c r="V20" s="51"/>
      <c r="X20" s="28"/>
      <c r="Z20" s="27"/>
      <c r="AA20" s="28"/>
      <c r="AB20" s="29"/>
    </row>
    <row r="21" spans="2:28" ht="39.75" customHeight="1" thickBot="1" x14ac:dyDescent="0.25">
      <c r="B21" s="263"/>
      <c r="C21" s="409"/>
      <c r="D21" s="150" t="s">
        <v>2</v>
      </c>
      <c r="E21" s="401"/>
      <c r="F21" s="153">
        <v>1</v>
      </c>
      <c r="G21" s="42" t="s">
        <v>33</v>
      </c>
      <c r="H21" s="4">
        <v>556903582</v>
      </c>
      <c r="I21" s="152">
        <f t="shared" si="0"/>
        <v>556903582</v>
      </c>
      <c r="J21" s="42"/>
      <c r="K21" s="42"/>
      <c r="L21" s="149"/>
      <c r="M21" s="216"/>
      <c r="N21" s="403"/>
      <c r="O21" s="404"/>
      <c r="P21" s="401"/>
      <c r="Q21" s="405"/>
      <c r="T21" s="38"/>
      <c r="U21" s="51"/>
      <c r="V21" s="51"/>
      <c r="X21" s="28"/>
      <c r="Z21" s="27"/>
      <c r="AA21" s="28"/>
      <c r="AB21" s="29"/>
    </row>
    <row r="22" spans="2:28" ht="25.5" customHeight="1" thickBot="1" x14ac:dyDescent="0.25">
      <c r="B22" s="263"/>
      <c r="C22" s="224" t="s">
        <v>207</v>
      </c>
      <c r="D22" s="42" t="s">
        <v>3</v>
      </c>
      <c r="E22" s="262" t="s">
        <v>208</v>
      </c>
      <c r="F22" s="44">
        <v>700</v>
      </c>
      <c r="G22" s="42" t="s">
        <v>3</v>
      </c>
      <c r="H22" s="5">
        <v>317089986</v>
      </c>
      <c r="I22" s="148">
        <f t="shared" si="0"/>
        <v>317089986</v>
      </c>
      <c r="J22" s="47"/>
      <c r="K22" s="155"/>
      <c r="L22" s="47"/>
      <c r="M22" s="215">
        <v>45292</v>
      </c>
      <c r="N22" s="402">
        <v>45657</v>
      </c>
      <c r="O22" s="404">
        <f t="shared" ref="O22" si="4">F23/F22</f>
        <v>11.561428571428571</v>
      </c>
      <c r="P22" s="400">
        <f t="shared" ref="P22" si="5">H23/H22</f>
        <v>0.69602741727706274</v>
      </c>
      <c r="Q22" s="405">
        <f t="shared" ref="Q22" si="6">O22*O22/P22</f>
        <v>192.04219157797507</v>
      </c>
    </row>
    <row r="23" spans="2:28" ht="30" customHeight="1" thickBot="1" x14ac:dyDescent="0.25">
      <c r="B23" s="263"/>
      <c r="C23" s="224"/>
      <c r="D23" s="42" t="s">
        <v>2</v>
      </c>
      <c r="E23" s="289"/>
      <c r="F23" s="53">
        <v>8093</v>
      </c>
      <c r="G23" s="42" t="s">
        <v>33</v>
      </c>
      <c r="H23" s="4">
        <v>220703324</v>
      </c>
      <c r="I23" s="152">
        <f t="shared" si="0"/>
        <v>220703324</v>
      </c>
      <c r="J23" s="47"/>
      <c r="K23" s="155"/>
      <c r="L23" s="47"/>
      <c r="M23" s="216"/>
      <c r="N23" s="403"/>
      <c r="O23" s="404"/>
      <c r="P23" s="401"/>
      <c r="Q23" s="405"/>
    </row>
    <row r="24" spans="2:28" ht="34.9" customHeight="1" thickBot="1" x14ac:dyDescent="0.25">
      <c r="B24" s="263"/>
      <c r="C24" s="262" t="s">
        <v>209</v>
      </c>
      <c r="D24" s="42" t="s">
        <v>3</v>
      </c>
      <c r="E24" s="262" t="s">
        <v>87</v>
      </c>
      <c r="F24" s="53">
        <v>1</v>
      </c>
      <c r="G24" s="42" t="s">
        <v>3</v>
      </c>
      <c r="H24" s="3">
        <v>140000000</v>
      </c>
      <c r="I24" s="148">
        <f t="shared" si="0"/>
        <v>140000000</v>
      </c>
      <c r="J24" s="47"/>
      <c r="K24" s="155"/>
      <c r="L24" s="156"/>
      <c r="M24" s="215">
        <v>45292</v>
      </c>
      <c r="N24" s="402">
        <v>45657</v>
      </c>
      <c r="O24" s="404">
        <f t="shared" ref="O24" si="7">F25/F24</f>
        <v>1</v>
      </c>
      <c r="P24" s="400">
        <f t="shared" ref="P24" si="8">H25/H24</f>
        <v>0</v>
      </c>
      <c r="Q24" s="405" t="e">
        <f t="shared" ref="Q24" si="9">O24*O24/P24</f>
        <v>#DIV/0!</v>
      </c>
    </row>
    <row r="25" spans="2:28" ht="31.15" customHeight="1" thickBot="1" x14ac:dyDescent="0.25">
      <c r="B25" s="263"/>
      <c r="C25" s="289"/>
      <c r="D25" s="42" t="s">
        <v>2</v>
      </c>
      <c r="E25" s="289"/>
      <c r="F25" s="53">
        <v>1</v>
      </c>
      <c r="G25" s="42" t="s">
        <v>33</v>
      </c>
      <c r="H25" s="4">
        <v>0</v>
      </c>
      <c r="I25" s="152">
        <f t="shared" si="0"/>
        <v>0</v>
      </c>
      <c r="J25" s="47"/>
      <c r="K25" s="155"/>
      <c r="L25" s="47"/>
      <c r="M25" s="216"/>
      <c r="N25" s="403"/>
      <c r="O25" s="404"/>
      <c r="P25" s="401"/>
      <c r="Q25" s="405"/>
    </row>
    <row r="26" spans="2:28" ht="25.9" customHeight="1" thickBot="1" x14ac:dyDescent="0.25">
      <c r="B26" s="263"/>
      <c r="C26" s="262" t="s">
        <v>210</v>
      </c>
      <c r="D26" s="42" t="s">
        <v>3</v>
      </c>
      <c r="E26" s="262" t="s">
        <v>87</v>
      </c>
      <c r="F26" s="53">
        <v>1</v>
      </c>
      <c r="G26" s="42" t="s">
        <v>3</v>
      </c>
      <c r="H26" s="3">
        <f>59500000+40000000</f>
        <v>99500000</v>
      </c>
      <c r="I26" s="148">
        <f t="shared" si="0"/>
        <v>99500000</v>
      </c>
      <c r="J26" s="47"/>
      <c r="K26" s="155"/>
      <c r="L26" s="47"/>
      <c r="M26" s="215">
        <v>45292</v>
      </c>
      <c r="N26" s="402">
        <v>45657</v>
      </c>
      <c r="O26" s="404">
        <f t="shared" ref="O26" si="10">F27/F26</f>
        <v>1</v>
      </c>
      <c r="P26" s="400">
        <f t="shared" ref="P26" si="11">H27/H26</f>
        <v>0.4020100502512563</v>
      </c>
      <c r="Q26" s="405">
        <f t="shared" ref="Q26" si="12">O26*O26/P26</f>
        <v>2.4874999999999998</v>
      </c>
    </row>
    <row r="27" spans="2:28" ht="28.9" customHeight="1" thickBot="1" x14ac:dyDescent="0.25">
      <c r="B27" s="263"/>
      <c r="C27" s="289"/>
      <c r="D27" s="42" t="s">
        <v>2</v>
      </c>
      <c r="E27" s="289"/>
      <c r="F27" s="53">
        <v>1</v>
      </c>
      <c r="G27" s="42" t="s">
        <v>33</v>
      </c>
      <c r="H27" s="4">
        <v>40000000</v>
      </c>
      <c r="I27" s="152">
        <f t="shared" si="0"/>
        <v>40000000</v>
      </c>
      <c r="J27" s="47"/>
      <c r="K27" s="157"/>
      <c r="L27" s="158"/>
      <c r="M27" s="216"/>
      <c r="N27" s="403"/>
      <c r="O27" s="404"/>
      <c r="P27" s="401"/>
      <c r="Q27" s="405"/>
    </row>
    <row r="28" spans="2:28" ht="21.75" customHeight="1" thickBot="1" x14ac:dyDescent="0.25">
      <c r="B28" s="263"/>
      <c r="C28" s="286" t="s">
        <v>7</v>
      </c>
      <c r="D28" s="42" t="s">
        <v>3</v>
      </c>
      <c r="E28" s="262" t="s">
        <v>87</v>
      </c>
      <c r="F28" s="53"/>
      <c r="G28" s="42" t="s">
        <v>3</v>
      </c>
      <c r="H28" s="3">
        <f>H18+H20+H22+H24+H26</f>
        <v>2037208877</v>
      </c>
      <c r="I28" s="148">
        <f t="shared" si="0"/>
        <v>2037208877</v>
      </c>
      <c r="J28" s="47"/>
      <c r="K28" s="48"/>
      <c r="L28" s="47"/>
      <c r="M28" s="159"/>
      <c r="N28" s="160"/>
      <c r="O28" s="161"/>
      <c r="P28" s="161"/>
      <c r="Q28" s="162"/>
    </row>
    <row r="29" spans="2:28" ht="21.75" customHeight="1" x14ac:dyDescent="0.2">
      <c r="B29" s="289"/>
      <c r="C29" s="286"/>
      <c r="D29" s="42" t="s">
        <v>2</v>
      </c>
      <c r="E29" s="289"/>
      <c r="F29" s="53"/>
      <c r="G29" s="42" t="s">
        <v>33</v>
      </c>
      <c r="H29" s="4">
        <f>H19+H21+H23+H25+H27</f>
        <v>1548806906</v>
      </c>
      <c r="I29" s="152">
        <f t="shared" si="0"/>
        <v>1548806906</v>
      </c>
      <c r="J29" s="47"/>
      <c r="K29" s="48"/>
      <c r="L29" s="47"/>
      <c r="M29" s="159"/>
      <c r="N29" s="160"/>
      <c r="O29" s="161"/>
      <c r="P29" s="161"/>
      <c r="Q29" s="162"/>
    </row>
    <row r="30" spans="2:28" ht="15" x14ac:dyDescent="0.2">
      <c r="C30" s="163"/>
      <c r="D30" s="61"/>
      <c r="I30" s="63"/>
      <c r="J30" s="27"/>
      <c r="K30" s="27"/>
      <c r="L30" s="27"/>
      <c r="M30" s="64"/>
      <c r="N30" s="64"/>
      <c r="O30" s="63"/>
      <c r="P30" s="65"/>
      <c r="Q30" s="66"/>
      <c r="R30" s="65"/>
    </row>
    <row r="31" spans="2:28" ht="15" x14ac:dyDescent="0.2">
      <c r="B31" s="164" t="s">
        <v>34</v>
      </c>
      <c r="C31" s="165"/>
      <c r="D31" s="281" t="s">
        <v>6</v>
      </c>
      <c r="E31" s="281"/>
      <c r="F31" s="281"/>
      <c r="G31" s="281"/>
      <c r="H31" s="281"/>
      <c r="I31" s="281"/>
      <c r="J31" s="67" t="s">
        <v>36</v>
      </c>
      <c r="K31" s="281" t="s">
        <v>37</v>
      </c>
      <c r="L31" s="281"/>
      <c r="M31" s="278" t="s">
        <v>211</v>
      </c>
      <c r="N31" s="279"/>
      <c r="O31" s="279"/>
      <c r="P31" s="279"/>
      <c r="Q31" s="279"/>
    </row>
    <row r="32" spans="2:28" ht="15" x14ac:dyDescent="0.2">
      <c r="B32" s="406"/>
      <c r="C32" s="166"/>
      <c r="D32" s="232" t="s">
        <v>89</v>
      </c>
      <c r="E32" s="233"/>
      <c r="F32" s="233"/>
      <c r="G32" s="233"/>
      <c r="H32" s="233"/>
      <c r="I32" s="234"/>
      <c r="J32" s="210" t="s">
        <v>175</v>
      </c>
      <c r="K32" s="68" t="s">
        <v>3</v>
      </c>
      <c r="L32" s="69"/>
      <c r="M32" s="273" t="s">
        <v>200</v>
      </c>
      <c r="N32" s="273"/>
      <c r="O32" s="273"/>
      <c r="P32" s="273"/>
      <c r="Q32" s="273"/>
    </row>
    <row r="33" spans="2:53" ht="15" x14ac:dyDescent="0.2">
      <c r="B33" s="407"/>
      <c r="C33" s="167"/>
      <c r="D33" s="238"/>
      <c r="E33" s="239"/>
      <c r="F33" s="239"/>
      <c r="G33" s="239"/>
      <c r="H33" s="239"/>
      <c r="I33" s="240"/>
      <c r="J33" s="210"/>
      <c r="K33" s="68" t="s">
        <v>2</v>
      </c>
      <c r="L33" s="70"/>
      <c r="M33" s="273"/>
      <c r="N33" s="273"/>
      <c r="O33" s="273"/>
      <c r="P33" s="273"/>
      <c r="Q33" s="273"/>
    </row>
    <row r="34" spans="2:53" ht="26.25" customHeight="1" x14ac:dyDescent="0.2">
      <c r="B34" s="168" t="s">
        <v>90</v>
      </c>
      <c r="C34" s="166"/>
      <c r="D34" s="274" t="s">
        <v>91</v>
      </c>
      <c r="E34" s="282"/>
      <c r="F34" s="282"/>
      <c r="G34" s="282"/>
      <c r="H34" s="282"/>
      <c r="I34" s="275"/>
      <c r="J34" s="264">
        <v>8093</v>
      </c>
      <c r="K34" s="68" t="s">
        <v>3</v>
      </c>
      <c r="L34" s="71"/>
      <c r="M34" s="272" t="s">
        <v>4</v>
      </c>
      <c r="N34" s="272"/>
      <c r="O34" s="272"/>
      <c r="P34" s="272"/>
      <c r="Q34" s="272"/>
    </row>
    <row r="35" spans="2:53" ht="18" customHeight="1" x14ac:dyDescent="0.2">
      <c r="B35" s="169"/>
      <c r="C35" s="167"/>
      <c r="D35" s="276"/>
      <c r="E35" s="283"/>
      <c r="F35" s="283"/>
      <c r="G35" s="283"/>
      <c r="H35" s="283"/>
      <c r="I35" s="277"/>
      <c r="J35" s="264"/>
      <c r="K35" s="68" t="s">
        <v>2</v>
      </c>
      <c r="L35" s="70"/>
      <c r="M35" s="272"/>
      <c r="N35" s="272"/>
      <c r="O35" s="272"/>
      <c r="P35" s="272"/>
      <c r="Q35" s="272"/>
    </row>
    <row r="36" spans="2:53" ht="18.75" customHeight="1" x14ac:dyDescent="0.2">
      <c r="B36" s="168"/>
      <c r="C36" s="170"/>
      <c r="D36" s="274" t="s">
        <v>5</v>
      </c>
      <c r="E36" s="282"/>
      <c r="F36" s="282"/>
      <c r="G36" s="282"/>
      <c r="H36" s="282"/>
      <c r="I36" s="275"/>
      <c r="J36" s="264"/>
      <c r="K36" s="68" t="s">
        <v>3</v>
      </c>
      <c r="L36" s="70"/>
      <c r="M36" s="273" t="s">
        <v>212</v>
      </c>
      <c r="N36" s="273"/>
      <c r="O36" s="273"/>
      <c r="P36" s="273"/>
      <c r="Q36" s="273"/>
    </row>
    <row r="37" spans="2:53" ht="14.25" customHeight="1" x14ac:dyDescent="0.2">
      <c r="B37" s="169"/>
      <c r="C37" s="171"/>
      <c r="D37" s="276"/>
      <c r="E37" s="283"/>
      <c r="F37" s="283"/>
      <c r="G37" s="283"/>
      <c r="H37" s="283"/>
      <c r="I37" s="277"/>
      <c r="J37" s="264"/>
      <c r="K37" s="68" t="s">
        <v>2</v>
      </c>
      <c r="L37" s="70"/>
      <c r="M37" s="273"/>
      <c r="N37" s="273"/>
      <c r="O37" s="273"/>
      <c r="P37" s="273"/>
      <c r="Q37" s="273"/>
    </row>
    <row r="38" spans="2:53" ht="15" x14ac:dyDescent="0.2">
      <c r="B38" s="172" t="s">
        <v>1</v>
      </c>
      <c r="D38" s="170"/>
      <c r="E38" s="170"/>
      <c r="F38" s="170"/>
      <c r="G38" s="170"/>
      <c r="H38" s="173"/>
      <c r="I38" s="170"/>
      <c r="J38" s="170"/>
      <c r="K38" s="170"/>
      <c r="L38" s="163"/>
      <c r="M38" s="272" t="s">
        <v>0</v>
      </c>
      <c r="N38" s="272"/>
      <c r="O38" s="272"/>
      <c r="P38" s="272"/>
      <c r="Q38" s="272"/>
    </row>
    <row r="39" spans="2:53" ht="15" x14ac:dyDescent="0.2">
      <c r="B39" s="174"/>
      <c r="D39" s="171"/>
      <c r="E39" s="171"/>
      <c r="F39" s="171"/>
      <c r="G39" s="171"/>
      <c r="H39" s="175"/>
      <c r="I39" s="171"/>
      <c r="J39" s="171"/>
      <c r="K39" s="171"/>
      <c r="L39" s="176"/>
      <c r="M39" s="272"/>
      <c r="N39" s="272"/>
      <c r="O39" s="272"/>
      <c r="P39" s="272"/>
      <c r="Q39" s="272"/>
    </row>
    <row r="40" spans="2:53" ht="15" customHeight="1" x14ac:dyDescent="0.2">
      <c r="M40" s="72"/>
      <c r="N40" s="72"/>
    </row>
    <row r="41" spans="2:53" ht="29.25" customHeight="1" x14ac:dyDescent="0.2">
      <c r="H41" s="177"/>
      <c r="R41" s="7"/>
      <c r="S41" s="7"/>
    </row>
    <row r="42" spans="2:53" x14ac:dyDescent="0.2">
      <c r="R42" s="7"/>
      <c r="S42" s="7"/>
    </row>
    <row r="43" spans="2:53" x14ac:dyDescent="0.2">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row>
    <row r="44" spans="2:53" x14ac:dyDescent="0.2">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row>
    <row r="45" spans="2:53" x14ac:dyDescent="0.2">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row>
    <row r="46" spans="2:53" x14ac:dyDescent="0.2">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row>
    <row r="47" spans="2:53" x14ac:dyDescent="0.2">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row>
    <row r="48" spans="2:53" x14ac:dyDescent="0.2">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row>
    <row r="49" spans="18:53" x14ac:dyDescent="0.2">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row>
    <row r="50" spans="18:53" x14ac:dyDescent="0.2">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row>
    <row r="51" spans="18:53" x14ac:dyDescent="0.2">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row>
    <row r="52" spans="18:53" x14ac:dyDescent="0.2">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row>
    <row r="53" spans="18:53" x14ac:dyDescent="0.2">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row>
    <row r="54" spans="18:53" x14ac:dyDescent="0.2">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row>
    <row r="55" spans="18:53" x14ac:dyDescent="0.2">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row>
    <row r="56" spans="18:53" x14ac:dyDescent="0.2">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row>
    <row r="57" spans="18:53" x14ac:dyDescent="0.2">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row>
    <row r="58" spans="18:53" x14ac:dyDescent="0.2">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row>
    <row r="59" spans="18:53" x14ac:dyDescent="0.2">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row>
    <row r="60" spans="18:53" x14ac:dyDescent="0.2">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row>
    <row r="61" spans="18:53" x14ac:dyDescent="0.2">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row>
    <row r="62" spans="18:53" x14ac:dyDescent="0.2">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row>
    <row r="63" spans="18:53" x14ac:dyDescent="0.2">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row>
    <row r="64" spans="18:53" x14ac:dyDescent="0.2">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row>
    <row r="65" spans="18:53" x14ac:dyDescent="0.2">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row>
    <row r="66" spans="18:53" x14ac:dyDescent="0.2">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row>
    <row r="67" spans="18:53" x14ac:dyDescent="0.2">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row>
    <row r="68" spans="18:53" x14ac:dyDescent="0.2">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row>
    <row r="69" spans="18:53" x14ac:dyDescent="0.2">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row>
    <row r="70" spans="18:53" x14ac:dyDescent="0.2">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row>
    <row r="71" spans="18:53" x14ac:dyDescent="0.2">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row>
    <row r="72" spans="18:53" x14ac:dyDescent="0.2">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row>
    <row r="73" spans="18:53" x14ac:dyDescent="0.2">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row>
    <row r="74" spans="18:53" x14ac:dyDescent="0.2">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row>
    <row r="75" spans="18:53" x14ac:dyDescent="0.2">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row>
  </sheetData>
  <mergeCells count="101">
    <mergeCell ref="C22:C23"/>
    <mergeCell ref="E22:E23"/>
    <mergeCell ref="D36:I37"/>
    <mergeCell ref="J36:J37"/>
    <mergeCell ref="M36:Q37"/>
    <mergeCell ref="M38:Q39"/>
    <mergeCell ref="P26:P27"/>
    <mergeCell ref="Q26:Q27"/>
    <mergeCell ref="C28:C29"/>
    <mergeCell ref="E28:E29"/>
    <mergeCell ref="D31:I31"/>
    <mergeCell ref="K31:L31"/>
    <mergeCell ref="M31:Q31"/>
    <mergeCell ref="M34:Q35"/>
    <mergeCell ref="D32:I33"/>
    <mergeCell ref="J32:J33"/>
    <mergeCell ref="M32:Q33"/>
    <mergeCell ref="O26:O27"/>
    <mergeCell ref="M18:M19"/>
    <mergeCell ref="N18:N19"/>
    <mergeCell ref="M20:M21"/>
    <mergeCell ref="Q24:Q25"/>
    <mergeCell ref="Q20:Q21"/>
    <mergeCell ref="Q22:Q23"/>
    <mergeCell ref="Q18:Q19"/>
    <mergeCell ref="B32:B33"/>
    <mergeCell ref="D34:I35"/>
    <mergeCell ref="J34:J35"/>
    <mergeCell ref="B18:B29"/>
    <mergeCell ref="M24:M25"/>
    <mergeCell ref="N24:N25"/>
    <mergeCell ref="C26:C27"/>
    <mergeCell ref="E26:E27"/>
    <mergeCell ref="M26:M27"/>
    <mergeCell ref="N26:N27"/>
    <mergeCell ref="C24:C25"/>
    <mergeCell ref="E24:E25"/>
    <mergeCell ref="C18:C19"/>
    <mergeCell ref="E18:E19"/>
    <mergeCell ref="C20:C21"/>
    <mergeCell ref="E20:E21"/>
    <mergeCell ref="M22:M23"/>
    <mergeCell ref="P22:P23"/>
    <mergeCell ref="P20:P21"/>
    <mergeCell ref="N20:N21"/>
    <mergeCell ref="O24:O25"/>
    <mergeCell ref="P24:P25"/>
    <mergeCell ref="O18:O19"/>
    <mergeCell ref="P18:P19"/>
    <mergeCell ref="O22:O23"/>
    <mergeCell ref="O20:O21"/>
    <mergeCell ref="N22:N23"/>
    <mergeCell ref="B15:B17"/>
    <mergeCell ref="C15:C17"/>
    <mergeCell ref="D15:D17"/>
    <mergeCell ref="E15:E17"/>
    <mergeCell ref="F15:F17"/>
    <mergeCell ref="U15:V15"/>
    <mergeCell ref="O16:O17"/>
    <mergeCell ref="U17:V17"/>
    <mergeCell ref="O15:Q15"/>
    <mergeCell ref="H15:H17"/>
    <mergeCell ref="I15:L16"/>
    <mergeCell ref="M15:N16"/>
    <mergeCell ref="G15:G17"/>
    <mergeCell ref="U16:V16"/>
    <mergeCell ref="P16:P17"/>
    <mergeCell ref="Q16:Q17"/>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D14:I14"/>
    <mergeCell ref="N14:P14"/>
    <mergeCell ref="B13:C13"/>
    <mergeCell ref="D13:I13"/>
    <mergeCell ref="U12:W12"/>
    <mergeCell ref="U13:W13"/>
    <mergeCell ref="N12:P13"/>
    <mergeCell ref="U14:V14"/>
    <mergeCell ref="B2:C5"/>
    <mergeCell ref="D2:K3"/>
    <mergeCell ref="L2:O2"/>
    <mergeCell ref="P2:Q5"/>
    <mergeCell ref="L3:O3"/>
    <mergeCell ref="D4:K5"/>
    <mergeCell ref="L4:O4"/>
    <mergeCell ref="L5:O5"/>
    <mergeCell ref="T9:X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PLAN DE DESARROLLO</vt:lpstr>
      <vt:lpstr>SMPP</vt:lpstr>
      <vt:lpstr>CIM</vt:lpstr>
      <vt:lpstr>DIANU</vt:lpstr>
      <vt:lpstr>FORTALECIMIENTO</vt:lpstr>
      <vt:lpstr>OTS</vt:lpstr>
      <vt:lpstr>SISBEN </vt:lpstr>
      <vt:lpstr>CATASTRO</vt:lpstr>
      <vt:lpstr>FORTALECIMIENTO!Área_de_impresión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equipo 60</cp:lastModifiedBy>
  <dcterms:created xsi:type="dcterms:W3CDTF">2017-08-24T15:03:39Z</dcterms:created>
  <dcterms:modified xsi:type="dcterms:W3CDTF">2025-01-30T17:38:22Z</dcterms:modified>
</cp:coreProperties>
</file>