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2" ContentType="application/binary"/>
  <Override PartName="/xl/commentsmeta3" ContentType="application/binary"/>
  <Override PartName="/xl/commentsmeta4"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61\Desktop\calidad\indicadores 2024\SGSI\Diciembre\fuentes\"/>
    </mc:Choice>
  </mc:AlternateContent>
  <bookViews>
    <workbookView xWindow="0" yWindow="0" windowWidth="28800" windowHeight="11835"/>
  </bookViews>
  <sheets>
    <sheet name="PORTADA" sheetId="12" r:id="rId1"/>
    <sheet name="ADMINISTRATIVAS" sheetId="6" r:id="rId2"/>
    <sheet name="TECNICAS" sheetId="7" r:id="rId3"/>
    <sheet name="ESCALA DE EVALUACIÓN" sheetId="3" r:id="rId4"/>
    <sheet name="AREAS INVOLUCRADAS" sheetId="14" r:id="rId5"/>
    <sheet name="LEVANTAMIENTO DE INFO." sheetId="13" r:id="rId6"/>
    <sheet name="MADUREZ MSPI" sheetId="8" r:id="rId7"/>
    <sheet name="PHVA" sheetId="2" r:id="rId8"/>
    <sheet name="CIBERSEGURIDAD" sheetId="10" r:id="rId9"/>
  </sheets>
  <externalReferences>
    <externalReference r:id="rId10"/>
  </externalReferences>
  <definedNames>
    <definedName name="_xlnm._FilterDatabase" localSheetId="1" hidden="1">ADMINISTRATIVAS!$A$11:$Z$76</definedName>
    <definedName name="_xlnm._FilterDatabase" localSheetId="7" hidden="1">PHVA!$A$16:$Z$40</definedName>
    <definedName name="_xlnm._FilterDatabase" localSheetId="2" hidden="1">TECNICAS!$A$11:$Z$117</definedName>
    <definedName name="Opciones">'ESCALA DE EVALUACIÓN'!$B$4:$C$9</definedName>
  </definedNames>
  <calcPr calcId="152511"/>
  <pivotCaches>
    <pivotCache cacheId="4" r:id="rId11"/>
    <pivotCache cacheId="5" r:id="rId12"/>
  </pivotCaches>
  <extLst>
    <ext uri="GoogleSheetsCustomDataVersion1">
      <go:sheetsCustomData xmlns:go="http://customooxmlschemas.google.com/" r:id="rId17" roundtripDataSignature="AMtx7mgmOhPSR0RorEH5dZqPwldyVj/gxg=="/>
    </ext>
  </extLst>
</workbook>
</file>

<file path=xl/calcChain.xml><?xml version="1.0" encoding="utf-8"?>
<calcChain xmlns="http://schemas.openxmlformats.org/spreadsheetml/2006/main">
  <c r="C6" i="14" l="1"/>
  <c r="K71" i="13"/>
  <c r="N71" i="13" s="1"/>
  <c r="D6" i="13"/>
  <c r="F65" i="12" l="1"/>
  <c r="E65" i="12" s="1"/>
  <c r="F63" i="12"/>
  <c r="E63" i="12" s="1"/>
  <c r="F61" i="12"/>
  <c r="E61" i="12" s="1"/>
  <c r="F59" i="12"/>
  <c r="E59" i="12" s="1"/>
  <c r="F57" i="12"/>
  <c r="E57" i="12" s="1"/>
  <c r="F43" i="12"/>
  <c r="G33" i="12"/>
  <c r="C32" i="12"/>
  <c r="C31" i="12"/>
  <c r="C22" i="12"/>
  <c r="C21" i="12"/>
  <c r="C20" i="12"/>
  <c r="C19" i="12"/>
  <c r="G201" i="10" l="1"/>
  <c r="G200" i="10"/>
  <c r="G199" i="10"/>
  <c r="G198" i="10"/>
  <c r="G197" i="10"/>
  <c r="G196" i="10"/>
  <c r="G195" i="10"/>
  <c r="G194" i="10"/>
  <c r="G193"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C5" i="10"/>
  <c r="F75" i="8"/>
  <c r="P75" i="8" s="1"/>
  <c r="P76" i="8" s="1"/>
  <c r="O74" i="8"/>
  <c r="O76" i="8" s="1"/>
  <c r="M74" i="8"/>
  <c r="K74" i="8"/>
  <c r="I74" i="8"/>
  <c r="G74" i="8"/>
  <c r="F67" i="8"/>
  <c r="P67" i="8" s="1"/>
  <c r="F66" i="8"/>
  <c r="P66" i="8" s="1"/>
  <c r="F65" i="8"/>
  <c r="N65" i="8" s="1"/>
  <c r="F64" i="8"/>
  <c r="P64" i="8" s="1"/>
  <c r="F63" i="8"/>
  <c r="P63" i="8" s="1"/>
  <c r="F61" i="8"/>
  <c r="P61" i="8" s="1"/>
  <c r="F60" i="8"/>
  <c r="N60" i="8" s="1"/>
  <c r="F59" i="8"/>
  <c r="P59" i="8" s="1"/>
  <c r="F58" i="8"/>
  <c r="P58" i="8" s="1"/>
  <c r="F57" i="8"/>
  <c r="P57" i="8" s="1"/>
  <c r="O56" i="8"/>
  <c r="M56" i="8"/>
  <c r="K56" i="8"/>
  <c r="I56" i="8"/>
  <c r="G56" i="8"/>
  <c r="F55" i="8"/>
  <c r="N55" i="8" s="1"/>
  <c r="F54" i="8"/>
  <c r="L54" i="8" s="1"/>
  <c r="F53" i="8"/>
  <c r="P53" i="8" s="1"/>
  <c r="F52" i="8"/>
  <c r="L52" i="8" s="1"/>
  <c r="F51" i="8"/>
  <c r="N51" i="8" s="1"/>
  <c r="F50" i="8"/>
  <c r="L50" i="8" s="1"/>
  <c r="F49" i="8"/>
  <c r="N49" i="8" s="1"/>
  <c r="F40" i="8"/>
  <c r="L40" i="8" s="1"/>
  <c r="F39" i="8"/>
  <c r="P39" i="8" s="1"/>
  <c r="O34" i="8"/>
  <c r="M34" i="8"/>
  <c r="K34" i="8"/>
  <c r="I34" i="8"/>
  <c r="G34" i="8"/>
  <c r="F28" i="8"/>
  <c r="P28" i="8" s="1"/>
  <c r="F26" i="8"/>
  <c r="P26" i="8" s="1"/>
  <c r="F25" i="8"/>
  <c r="P25" i="8" s="1"/>
  <c r="P24" i="8"/>
  <c r="N24" i="8"/>
  <c r="L24" i="8"/>
  <c r="J24" i="8"/>
  <c r="P23" i="8"/>
  <c r="P34" i="8" s="1"/>
  <c r="N23" i="8"/>
  <c r="N34" i="8" s="1"/>
  <c r="L23" i="8"/>
  <c r="L34" i="8" s="1"/>
  <c r="J23" i="8"/>
  <c r="J34" i="8" s="1"/>
  <c r="O22" i="8"/>
  <c r="M22" i="8"/>
  <c r="K22" i="8"/>
  <c r="I22" i="8"/>
  <c r="G22" i="8"/>
  <c r="F21" i="8"/>
  <c r="P21" i="8" s="1"/>
  <c r="F20" i="8"/>
  <c r="L20" i="8" s="1"/>
  <c r="F19" i="8"/>
  <c r="H19" i="8" s="1"/>
  <c r="P18" i="8"/>
  <c r="N18" i="8"/>
  <c r="L18" i="8"/>
  <c r="J18" i="8"/>
  <c r="H18" i="8"/>
  <c r="F17" i="8"/>
  <c r="P17" i="8" s="1"/>
  <c r="F16" i="8"/>
  <c r="N16" i="8" s="1"/>
  <c r="F15" i="8"/>
  <c r="L15" i="8" s="1"/>
  <c r="F14" i="8"/>
  <c r="J14" i="8" s="1"/>
  <c r="F13" i="8"/>
  <c r="H13" i="8" s="1"/>
  <c r="F12" i="8"/>
  <c r="N12" i="8" s="1"/>
  <c r="C5" i="8"/>
  <c r="K110" i="7"/>
  <c r="K109" i="7" s="1"/>
  <c r="K106" i="7"/>
  <c r="F48" i="8" s="1"/>
  <c r="L48" i="8" s="1"/>
  <c r="K96" i="7"/>
  <c r="F47" i="8" s="1"/>
  <c r="K92" i="7"/>
  <c r="F46" i="8" s="1"/>
  <c r="L46" i="8" s="1"/>
  <c r="K85" i="7"/>
  <c r="F45" i="8" s="1"/>
  <c r="K81" i="7"/>
  <c r="F44" i="8" s="1"/>
  <c r="K77" i="7"/>
  <c r="F72" i="8" s="1"/>
  <c r="K74" i="7"/>
  <c r="F33" i="8" s="1"/>
  <c r="K72" i="7"/>
  <c r="F43" i="8" s="1"/>
  <c r="K67" i="7"/>
  <c r="F71" i="8" s="1"/>
  <c r="K65" i="7"/>
  <c r="F32" i="8" s="1"/>
  <c r="J32" i="8" s="1"/>
  <c r="K63" i="7"/>
  <c r="F31" i="8" s="1"/>
  <c r="K58" i="7"/>
  <c r="F42" i="8" s="1"/>
  <c r="K46" i="7"/>
  <c r="F41" i="8" s="1"/>
  <c r="N41" i="8" s="1"/>
  <c r="K39" i="7"/>
  <c r="K34" i="7"/>
  <c r="F70" i="8" s="1"/>
  <c r="K26" i="7"/>
  <c r="F69" i="8" s="1"/>
  <c r="K24" i="7"/>
  <c r="K17" i="7"/>
  <c r="F68" i="8" s="1"/>
  <c r="K14" i="7"/>
  <c r="C6" i="7"/>
  <c r="L74" i="6"/>
  <c r="L69" i="6"/>
  <c r="F62" i="8" s="1"/>
  <c r="L63" i="6"/>
  <c r="F73" i="8" s="1"/>
  <c r="L59" i="6"/>
  <c r="L55" i="6"/>
  <c r="L49" i="6"/>
  <c r="L45" i="6"/>
  <c r="L40" i="6"/>
  <c r="F27" i="8" s="1"/>
  <c r="L27" i="8" s="1"/>
  <c r="L36" i="6"/>
  <c r="F37" i="8" s="1"/>
  <c r="N37" i="8" s="1"/>
  <c r="L32" i="6"/>
  <c r="F36" i="8" s="1"/>
  <c r="L29" i="6"/>
  <c r="F35" i="8" s="1"/>
  <c r="P35" i="8" s="1"/>
  <c r="P56" i="8" s="1"/>
  <c r="L24" i="6"/>
  <c r="F30" i="8" s="1"/>
  <c r="L18" i="6"/>
  <c r="F29" i="8" s="1"/>
  <c r="L13" i="6"/>
  <c r="F19" i="12" s="1"/>
  <c r="H19" i="12" s="1"/>
  <c r="D6" i="6"/>
  <c r="K46" i="2"/>
  <c r="K45" i="2"/>
  <c r="K44" i="2"/>
  <c r="K40" i="2"/>
  <c r="L40" i="2" s="1"/>
  <c r="E42" i="12" s="1"/>
  <c r="L39" i="2"/>
  <c r="J39" i="2"/>
  <c r="K37" i="2"/>
  <c r="K33" i="2"/>
  <c r="L33" i="2" s="1"/>
  <c r="E40" i="12" s="1"/>
  <c r="F25" i="2"/>
  <c r="E25" i="2"/>
  <c r="D25" i="2"/>
  <c r="L22" i="2"/>
  <c r="J22" i="2"/>
  <c r="F22" i="2"/>
  <c r="E22" i="2"/>
  <c r="D22" i="2"/>
  <c r="L21" i="2"/>
  <c r="J21" i="2"/>
  <c r="E21" i="2"/>
  <c r="D21" i="2"/>
  <c r="L19" i="2"/>
  <c r="K43" i="2"/>
  <c r="J19" i="2"/>
  <c r="L18" i="2"/>
  <c r="J18" i="2"/>
  <c r="F18" i="2"/>
  <c r="E18" i="2"/>
  <c r="C10" i="2"/>
  <c r="F30" i="12" l="1"/>
  <c r="H30" i="12" s="1"/>
  <c r="F29" i="12"/>
  <c r="H29" i="12" s="1"/>
  <c r="L39" i="6"/>
  <c r="F22" i="12" s="1"/>
  <c r="H22" i="12" s="1"/>
  <c r="L37" i="2"/>
  <c r="E41" i="12" s="1"/>
  <c r="H15" i="8"/>
  <c r="L25" i="8"/>
  <c r="N25" i="8"/>
  <c r="N61" i="8"/>
  <c r="J25" i="8"/>
  <c r="N57" i="8"/>
  <c r="K80" i="7"/>
  <c r="H20" i="8"/>
  <c r="P60" i="8"/>
  <c r="K13" i="7"/>
  <c r="J20" i="8"/>
  <c r="F38" i="8"/>
  <c r="L38" i="8" s="1"/>
  <c r="N20" i="8"/>
  <c r="K27" i="2"/>
  <c r="K33" i="7"/>
  <c r="F24" i="12" s="1"/>
  <c r="H24" i="12" s="1"/>
  <c r="J15" i="8"/>
  <c r="N15" i="8"/>
  <c r="K38" i="7"/>
  <c r="F25" i="12" s="1"/>
  <c r="N63" i="8"/>
  <c r="P32" i="8"/>
  <c r="N64" i="8"/>
  <c r="L26" i="8"/>
  <c r="L62" i="6"/>
  <c r="L54" i="6"/>
  <c r="F31" i="12" s="1"/>
  <c r="H31" i="12" s="1"/>
  <c r="L16" i="8"/>
  <c r="L28" i="6"/>
  <c r="F21" i="12" s="1"/>
  <c r="H21" i="12" s="1"/>
  <c r="N13" i="8"/>
  <c r="N22" i="8" s="1"/>
  <c r="S13" i="8" s="1"/>
  <c r="H16" i="8"/>
  <c r="L12" i="8"/>
  <c r="H12" i="8"/>
  <c r="P14" i="8"/>
  <c r="P12" i="8"/>
  <c r="P22" i="8" s="1"/>
  <c r="S12" i="8" s="1"/>
  <c r="J16" i="8"/>
  <c r="P16" i="8"/>
  <c r="N19" i="8"/>
  <c r="P29" i="8"/>
  <c r="N29" i="8"/>
  <c r="L29" i="8"/>
  <c r="J29" i="8"/>
  <c r="P68" i="8"/>
  <c r="N68" i="8"/>
  <c r="L42" i="8"/>
  <c r="P42" i="8"/>
  <c r="N42" i="8"/>
  <c r="L44" i="8"/>
  <c r="P44" i="8"/>
  <c r="N44" i="8"/>
  <c r="N30" i="8"/>
  <c r="L30" i="8"/>
  <c r="J30" i="8"/>
  <c r="P30" i="8"/>
  <c r="P31" i="8"/>
  <c r="N31" i="8"/>
  <c r="L31" i="8"/>
  <c r="J31" i="8"/>
  <c r="F56" i="8"/>
  <c r="P69" i="8"/>
  <c r="N69" i="8"/>
  <c r="P73" i="8"/>
  <c r="N73" i="8"/>
  <c r="P71" i="8"/>
  <c r="N71" i="8"/>
  <c r="N47" i="8"/>
  <c r="L47" i="8"/>
  <c r="P47" i="8"/>
  <c r="N62" i="8"/>
  <c r="P62" i="8"/>
  <c r="N70" i="8"/>
  <c r="P70" i="8"/>
  <c r="N43" i="8"/>
  <c r="L43" i="8"/>
  <c r="P43" i="8"/>
  <c r="L36" i="8"/>
  <c r="P36" i="8"/>
  <c r="N36" i="8"/>
  <c r="P33" i="8"/>
  <c r="N33" i="8"/>
  <c r="L33" i="8"/>
  <c r="J33" i="8"/>
  <c r="P72" i="8"/>
  <c r="N72" i="8"/>
  <c r="L17" i="6"/>
  <c r="F20" i="12" s="1"/>
  <c r="H20" i="12" s="1"/>
  <c r="K91" i="7"/>
  <c r="J13" i="8"/>
  <c r="L14" i="8"/>
  <c r="J19" i="8"/>
  <c r="F22" i="8"/>
  <c r="N27" i="8"/>
  <c r="L32" i="8"/>
  <c r="F34" i="8"/>
  <c r="N40" i="8"/>
  <c r="N46" i="8"/>
  <c r="N48" i="8"/>
  <c r="N50" i="8"/>
  <c r="N52" i="8"/>
  <c r="N54" i="8"/>
  <c r="K57" i="7"/>
  <c r="L17" i="8"/>
  <c r="L21" i="8"/>
  <c r="P37" i="8"/>
  <c r="P41" i="8"/>
  <c r="P49" i="8"/>
  <c r="P51" i="8"/>
  <c r="P55" i="8"/>
  <c r="J12" i="8"/>
  <c r="L13" i="8"/>
  <c r="N14" i="8"/>
  <c r="P15" i="8"/>
  <c r="L19" i="8"/>
  <c r="P20" i="8"/>
  <c r="J26" i="8"/>
  <c r="P27" i="8"/>
  <c r="N32" i="8"/>
  <c r="P40" i="8"/>
  <c r="P46" i="8"/>
  <c r="P48" i="8"/>
  <c r="P50" i="8"/>
  <c r="P52" i="8"/>
  <c r="P54" i="8"/>
  <c r="P65" i="8"/>
  <c r="F74" i="8"/>
  <c r="F76" i="8" s="1"/>
  <c r="P13" i="8"/>
  <c r="H17" i="8"/>
  <c r="P19" i="8"/>
  <c r="H21" i="8"/>
  <c r="N26" i="8"/>
  <c r="J28" i="8"/>
  <c r="L35" i="8"/>
  <c r="L37" i="8"/>
  <c r="L39" i="8"/>
  <c r="L41" i="8"/>
  <c r="L45" i="8"/>
  <c r="L49" i="8"/>
  <c r="L51" i="8"/>
  <c r="L53" i="8"/>
  <c r="L55" i="8"/>
  <c r="N58" i="8"/>
  <c r="N66" i="8"/>
  <c r="J17" i="8"/>
  <c r="J21" i="8"/>
  <c r="L28" i="8"/>
  <c r="N35" i="8"/>
  <c r="N39" i="8"/>
  <c r="N45" i="8"/>
  <c r="N53" i="8"/>
  <c r="N28" i="8"/>
  <c r="P45" i="8"/>
  <c r="J27" i="8"/>
  <c r="N59" i="8"/>
  <c r="N67" i="8"/>
  <c r="G192" i="10"/>
  <c r="H14" i="8"/>
  <c r="N17" i="8"/>
  <c r="N21" i="8"/>
  <c r="F28" i="12" l="1"/>
  <c r="H28" i="12" s="1"/>
  <c r="F23" i="12"/>
  <c r="H23" i="12" s="1"/>
  <c r="F26" i="12"/>
  <c r="H26" i="12" s="1"/>
  <c r="F27" i="12"/>
  <c r="H27" i="12" s="1"/>
  <c r="F32" i="12"/>
  <c r="H32" i="12" s="1"/>
  <c r="H25" i="12"/>
  <c r="N38" i="8"/>
  <c r="P38" i="8"/>
  <c r="P74" i="8"/>
  <c r="L27" i="2"/>
  <c r="E39" i="12" s="1"/>
  <c r="E43" i="12" s="1"/>
  <c r="N74" i="8"/>
  <c r="L56" i="8"/>
  <c r="N56" i="8"/>
  <c r="L22" i="8"/>
  <c r="S14" i="8" s="1"/>
  <c r="J22" i="8"/>
  <c r="S15" i="8" s="1"/>
  <c r="H22" i="8"/>
  <c r="S16" i="8" s="1"/>
  <c r="F33" i="12" l="1"/>
  <c r="H33" i="12" s="1"/>
  <c r="S18" i="8"/>
</calcChain>
</file>

<file path=xl/comments1.xml><?xml version="1.0" encoding="utf-8"?>
<comments xmlns="http://schemas.openxmlformats.org/spreadsheetml/2006/main">
  <authors>
    <author/>
  </authors>
  <commentList>
    <comment ref="D11" authorId="0" shapeId="0">
      <text>
        <r>
          <rPr>
            <sz val="11"/>
            <color rgb="FF000000"/>
            <rFont val="Calibri"/>
            <family val="2"/>
          </rPr>
          <t>======
ID#AAAAN0oJnPU
Elizabeth Sanabria    (2021-08-09 17:51:38)
Instrumento de evaluación 3.1 Ítem de seguridad técnico y administrativo a evaluar</t>
        </r>
      </text>
    </comment>
    <comment ref="F11" authorId="0" shapeId="0">
      <text>
        <r>
          <rPr>
            <sz val="11"/>
            <color rgb="FF000000"/>
            <rFont val="Calibri"/>
            <family val="2"/>
          </rPr>
          <t>======
ID#AAAAN0oJnOs
Elizabeth Sanabria    (2021-08-09 17:51:38)
1) Especificaciones Técnicas, Objetivo</t>
        </r>
      </text>
    </comment>
    <comment ref="J11" authorId="0" shapeId="0">
      <text>
        <r>
          <rPr>
            <sz val="11"/>
            <color rgb="FF000000"/>
            <rFont val="Calibri"/>
            <family val="2"/>
          </rPr>
          <t>======
ID#AAAAN0oJnOU
Digiware    (2021-08-09 17:51:38)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text>
        <r>
          <rPr>
            <sz val="11"/>
            <color rgb="FF000000"/>
            <rFont val="Calibri"/>
            <family val="2"/>
          </rPr>
          <t>======
ID#AAAAN0oJnPQ
Elizabeth Sanabria    (2021-08-09 17:51:38)
Instrumento de evaluación 3.1 Frente al Anexo A
6. OBLIGACIONES ESPECÍFICAS DEL CONTRATISTA</t>
        </r>
      </text>
    </comment>
    <comment ref="B13" authorId="0" shapeId="0">
      <text>
        <r>
          <rPr>
            <sz val="11"/>
            <color rgb="FF000000"/>
            <rFont val="Calibri"/>
            <family val="2"/>
          </rPr>
          <t>======
ID#AAAAN0oJnOM
Elizabeth Sanabria    (2021-08-09 17:51:38)
Administrativas 1</t>
        </r>
      </text>
    </comment>
    <comment ref="D14" authorId="0" shapeId="0">
      <text>
        <r>
          <rPr>
            <sz val="11"/>
            <color rgb="FF000000"/>
            <rFont val="Calibri"/>
            <family val="2"/>
          </rPr>
          <t>======
ID#AAAAN0oJnPY
Elizabeth Sanabria    (2021-08-09 17:51:38)
Identificar y evaluar el nivel de implementación en políticas de seguridad de la información en la entidad.</t>
        </r>
      </text>
    </comment>
  </commentList>
  <extLst>
    <ext xmlns:r="http://schemas.openxmlformats.org/officeDocument/2006/relationships" uri="GoogleSheetsCustomDataVersion1">
      <go:sheetsCustomData xmlns:go="http://customooxmlschemas.google.com/" r:id="rId1" roundtripDataSignature="AMtx7mhG3I+fA6FTwEjFflX8Hx8IIQS4Ag=="/>
    </ext>
  </extLst>
</comments>
</file>

<file path=xl/comments2.xml><?xml version="1.0" encoding="utf-8"?>
<comments xmlns="http://schemas.openxmlformats.org/spreadsheetml/2006/main">
  <authors>
    <author/>
  </authors>
  <commentList>
    <comment ref="C11" authorId="0" shapeId="0">
      <text>
        <r>
          <rPr>
            <sz val="11"/>
            <color rgb="FF000000"/>
            <rFont val="Calibri"/>
            <family val="2"/>
          </rPr>
          <t>======
ID#AAAAN0oJnO8
Elizabeth Sanabria    (2021-08-09 17:51:38)
Instrumento de evaluación 3.1 Ítem de seguridad técnico y administrativo a evaluar</t>
        </r>
      </text>
    </comment>
    <comment ref="E11" authorId="0" shapeId="0">
      <text>
        <r>
          <rPr>
            <sz val="11"/>
            <color rgb="FF000000"/>
            <rFont val="Calibri"/>
            <family val="2"/>
          </rPr>
          <t>======
ID#AAAAN0oJnOI
Elizabeth Sanabria    (2021-08-09 17:51:38)
1) Especificaciones Técnicas, Objetivo</t>
        </r>
      </text>
    </comment>
    <comment ref="I11" authorId="0" shapeId="0">
      <text>
        <r>
          <rPr>
            <sz val="11"/>
            <color rgb="FF000000"/>
            <rFont val="Calibri"/>
            <family val="2"/>
          </rPr>
          <t>======
ID#AAAAN0oJnOo
Digiware    (2021-08-09 17:51:38)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text>
        <r>
          <rPr>
            <sz val="11"/>
            <color rgb="FF000000"/>
            <rFont val="Calibri"/>
            <family val="2"/>
          </rPr>
          <t>======
ID#AAAAN0oJnPM
Elizabeth Sanabria    (2021-08-09 17:51:38)
Instrumento de evaluación 3.1 Frebte al Anexo A
6. OBLIGACIONES ESPECÍFICAS DEL CONTRATISTA</t>
        </r>
      </text>
    </comment>
    <comment ref="A13" authorId="0" shapeId="0">
      <text>
        <r>
          <rPr>
            <sz val="11"/>
            <color rgb="FF000000"/>
            <rFont val="Calibri"/>
            <family val="2"/>
          </rPr>
          <t>======
ID#AAAAN0oJnOk
Elizabeth Sanabria    (2021-08-09 17:51:38)
Administrativas 1</t>
        </r>
      </text>
    </comment>
  </commentList>
  <extLst>
    <ext xmlns:r="http://schemas.openxmlformats.org/officeDocument/2006/relationships" uri="GoogleSheetsCustomDataVersion1">
      <go:sheetsCustomData xmlns:go="http://customooxmlschemas.google.com/" r:id="rId1" roundtripDataSignature="AMtx7mjSmkDYp+DW0o45MYEnvJGGsXip/Q=="/>
    </ext>
  </extLst>
</comments>
</file>

<file path=xl/comments3.xml><?xml version="1.0" encoding="utf-8"?>
<comments xmlns="http://schemas.openxmlformats.org/spreadsheetml/2006/main">
  <authors>
    <author>Julio Cesar Mancipe Caicedo</author>
    <author>Elizabeth Sanabria</author>
  </authors>
  <commentList>
    <comment ref="B12" authorId="0" shapeId="0">
      <text>
        <r>
          <rPr>
            <b/>
            <sz val="9"/>
            <color indexed="81"/>
            <rFont val="Tahoma"/>
            <family val="2"/>
          </rPr>
          <t>Julio Cesar Mancipe Caicedo:</t>
        </r>
        <r>
          <rPr>
            <sz val="9"/>
            <color indexed="81"/>
            <rFont val="Tahoma"/>
            <family val="2"/>
          </rPr>
          <t xml:space="preserve">
El tipo de entidad.</t>
        </r>
      </text>
    </comment>
    <comment ref="B13" authorId="0" shapeId="0">
      <text>
        <r>
          <rPr>
            <b/>
            <sz val="9"/>
            <color indexed="81"/>
            <rFont val="Tahoma"/>
            <family val="2"/>
          </rPr>
          <t>Julio Cesar Mancipe Caicedo:</t>
        </r>
        <r>
          <rPr>
            <sz val="9"/>
            <color indexed="81"/>
            <rFont val="Tahoma"/>
            <family val="2"/>
          </rPr>
          <t xml:space="preserve">
Misión de la entidad</t>
        </r>
      </text>
    </comment>
    <comment ref="B14" authorId="0" shapeId="0">
      <text>
        <r>
          <rPr>
            <b/>
            <sz val="9"/>
            <color indexed="81"/>
            <rFont val="Tahoma"/>
            <family val="2"/>
          </rPr>
          <t>Julio Cesar Mancipe Caicedo:</t>
        </r>
        <r>
          <rPr>
            <sz val="9"/>
            <color indexed="81"/>
            <rFont val="Tahoma"/>
            <family val="2"/>
          </rPr>
          <t xml:space="preserve">
resumen de la organización (misión, visión, objetivos estratégicos</t>
        </r>
      </text>
    </comment>
    <comment ref="B20" authorId="1" shapeId="0">
      <text>
        <r>
          <rPr>
            <b/>
            <sz val="9"/>
            <color indexed="81"/>
            <rFont val="Tahoma"/>
            <family val="2"/>
          </rPr>
          <t>Elizabeth Sanabria:</t>
        </r>
        <r>
          <rPr>
            <sz val="9"/>
            <color indexed="81"/>
            <rFont val="Tahoma"/>
            <family val="2"/>
          </rPr>
          <t xml:space="preserve">
Los niveles de madurez son Inicial, Gestionado, Definido, Egestionado cuantitativamente, Optimizado, ver mayor detalle en el capitulo II del modelo de seguridad y privacidad de MinTic
</t>
        </r>
      </text>
    </comment>
    <comment ref="B21" authorId="1" shapeId="0">
      <text>
        <r>
          <rPr>
            <b/>
            <sz val="9"/>
            <color indexed="81"/>
            <rFont val="Tahoma"/>
            <family val="2"/>
          </rPr>
          <t>Elizabeth Sanabria:</t>
        </r>
        <r>
          <rPr>
            <sz val="9"/>
            <color indexed="81"/>
            <rFont val="Tahoma"/>
            <family val="2"/>
          </rPr>
          <t xml:space="preserve">
Los componentes del ciclo son Planificación, Implementación, Gestión y Mejora Continua</t>
        </r>
      </text>
    </comment>
  </commentList>
</comments>
</file>

<file path=xl/comments4.xml><?xml version="1.0" encoding="utf-8"?>
<comments xmlns="http://schemas.openxmlformats.org/spreadsheetml/2006/main">
  <authors>
    <author/>
  </authors>
  <commentList>
    <comment ref="H11" authorId="0" shapeId="0">
      <text>
        <r>
          <rPr>
            <sz val="11"/>
            <color rgb="FF000000"/>
            <rFont val="Calibri"/>
            <family val="2"/>
          </rPr>
          <t>======
ID#AAAAN0oJnOw
Elizabeth Sanabria    (2021-08-09 17:51:38)
MENOR
CUMPLE
MAYOR</t>
        </r>
      </text>
    </comment>
    <comment ref="J11" authorId="0" shapeId="0">
      <text>
        <r>
          <rPr>
            <sz val="11"/>
            <color rgb="FF000000"/>
            <rFont val="Calibri"/>
            <family val="2"/>
          </rPr>
          <t>======
ID#AAAAN0oJnO4
Elizabeth Sanabria    (2021-08-09 17:51:38)
MENOR
CUMPLE
MAYOR</t>
        </r>
      </text>
    </comment>
    <comment ref="L11" authorId="0" shapeId="0">
      <text>
        <r>
          <rPr>
            <sz val="11"/>
            <color rgb="FF000000"/>
            <rFont val="Calibri"/>
            <family val="2"/>
          </rPr>
          <t>======
ID#AAAAN0oJnPc
Elizabeth Sanabria    (2021-08-09 17:51:38)
MENOR
CUMPLE
MAYOR</t>
        </r>
      </text>
    </comment>
    <comment ref="N11" authorId="0" shapeId="0">
      <text>
        <r>
          <rPr>
            <sz val="11"/>
            <color rgb="FF000000"/>
            <rFont val="Calibri"/>
            <family val="2"/>
          </rPr>
          <t>======
ID#AAAAN0oJnPE
Elizabeth Sanabria    (2021-08-09 17:51:38)
MENOR
CUMPLE
MAYOR</t>
        </r>
      </text>
    </comment>
    <comment ref="P11" authorId="0" shapeId="0">
      <text>
        <r>
          <rPr>
            <sz val="11"/>
            <color rgb="FF000000"/>
            <rFont val="Calibri"/>
            <family val="2"/>
          </rPr>
          <t>======
ID#AAAAN0oJnN8
Elizabeth Sanabria    (2021-08-09 17:51:38)
MENOR
CUMPLE
MAYOR</t>
        </r>
      </text>
    </comment>
    <comment ref="F18" authorId="0" shapeId="0">
      <text>
        <r>
          <rPr>
            <sz val="11"/>
            <color rgb="FF000000"/>
            <rFont val="Calibri"/>
            <family val="2"/>
          </rPr>
          <t>======
ID#AAAAN0oJnOQ
Elizabeth Sanabria    (2021-08-09 17:51:38)
Elizabeth Sanabria:
Coloque 20 o 40 de acuerdo al requisito</t>
        </r>
      </text>
    </comment>
    <comment ref="F23" authorId="0" shapeId="0">
      <text>
        <r>
          <rPr>
            <sz val="11"/>
            <color rgb="FF000000"/>
            <rFont val="Calibri"/>
            <family val="2"/>
          </rPr>
          <t>======
ID#AAAAN0oJnOE
Elizabeth Sanabria    (2021-08-09 17:51:38)
Elizabeth Sanabria:
Coloque 20 o 40 de acuerdo al requisito</t>
        </r>
      </text>
    </comment>
    <comment ref="F24" authorId="0" shapeId="0">
      <text>
        <r>
          <rPr>
            <sz val="11"/>
            <color rgb="FF000000"/>
            <rFont val="Calibri"/>
            <family val="2"/>
          </rPr>
          <t>======
ID#AAAAN0oJnPI
Elizabeth Sanabria    (2021-08-09 17:51:38)
Elizabeth Sanabria:
Coloque 20 o 40 de acuerdo al requisito</t>
        </r>
      </text>
    </comment>
  </commentList>
  <extLst>
    <ext xmlns:r="http://schemas.openxmlformats.org/officeDocument/2006/relationships" uri="GoogleSheetsCustomDataVersion1">
      <go:sheetsCustomData xmlns:go="http://customooxmlschemas.google.com/" r:id="rId1" roundtripDataSignature="AMtx7mg0gZ9jenpmUtpq3i/N7OZrED/1Yg=="/>
    </ext>
  </extLst>
</comments>
</file>

<file path=xl/comments5.xml><?xml version="1.0" encoding="utf-8"?>
<comments xmlns="http://schemas.openxmlformats.org/spreadsheetml/2006/main">
  <authors>
    <author/>
  </authors>
  <commentList>
    <comment ref="D16" authorId="0" shapeId="0">
      <text>
        <r>
          <rPr>
            <sz val="11"/>
            <color rgb="FF000000"/>
            <rFont val="Calibri"/>
            <family val="2"/>
          </rPr>
          <t>======
ID#AAAAN0oJnN0
Elizabeth Sanabria    (2021-08-09 17:51:38)
Instrumento de evaluación 3.1 Item de seguridad técnico y administrativo a evaluar</t>
        </r>
      </text>
    </comment>
    <comment ref="I16" authorId="0" shapeId="0">
      <text>
        <r>
          <rPr>
            <sz val="11"/>
            <color rgb="FF000000"/>
            <rFont val="Calibri"/>
            <family val="2"/>
          </rPr>
          <t>======
ID#AAAAN0oJnOc
    (2021-08-09 17:51:38)
Elizabeth Sanabria:</t>
        </r>
      </text>
    </comment>
    <comment ref="K16" authorId="0" shapeId="0">
      <text>
        <r>
          <rPr>
            <sz val="11"/>
            <color rgb="FF000000"/>
            <rFont val="Calibri"/>
            <family val="2"/>
          </rPr>
          <t>======
ID#AAAAN0oJnOA
Elizabeth Sanabria    (2021-08-09 17:51:38)
Instrumento de evaluación 3.1 Frebte al Anexo A
6. OBLIGACIONES ESPECÍFICAS DEL CONTRATISTA</t>
        </r>
      </text>
    </comment>
  </commentList>
  <extLst>
    <ext xmlns:r="http://schemas.openxmlformats.org/officeDocument/2006/relationships" uri="GoogleSheetsCustomDataVersion1">
      <go:sheetsCustomData xmlns:go="http://customooxmlschemas.google.com/" r:id="rId1" roundtripDataSignature="AMtx7mhzNJW9wjXcF4OTHfaPNreN8sSCQw=="/>
    </ext>
  </extLst>
</comments>
</file>

<file path=xl/sharedStrings.xml><?xml version="1.0" encoding="utf-8"?>
<sst xmlns="http://schemas.openxmlformats.org/spreadsheetml/2006/main" count="3505" uniqueCount="1389">
  <si>
    <t>INSTRUMENTO DE IDENTIFICACIÓN DE LA LINEA BASE DE SEGURIDAD
HOJA PORTADA</t>
  </si>
  <si>
    <t>ENTIDAD EVALUADA</t>
  </si>
  <si>
    <t>FECHAS DE EVALUACIÓN</t>
  </si>
  <si>
    <t>CONTACTO</t>
  </si>
  <si>
    <t>ELABORADO POR</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</si>
  <si>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</si>
  <si>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</si>
  <si>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</si>
  <si>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</si>
  <si>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</si>
  <si>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</si>
  <si>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</si>
  <si>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</si>
  <si>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</si>
  <si>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</si>
  <si>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</si>
  <si>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</si>
  <si>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</si>
  <si>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</si>
  <si>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</si>
  <si>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</si>
  <si>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</si>
  <si>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</si>
  <si>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</si>
  <si>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</si>
  <si>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</si>
  <si>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</si>
  <si>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</si>
  <si>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</si>
  <si>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</si>
  <si>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</si>
  <si>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</si>
  <si>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</si>
  <si>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</si>
  <si>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</si>
  <si>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</si>
  <si>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</si>
  <si>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</si>
  <si>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</si>
  <si>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Avance Esperado</t>
  </si>
  <si>
    <t>Planificación</t>
  </si>
  <si>
    <t>Implementación</t>
  </si>
  <si>
    <t>Evaluación de desempeño</t>
  </si>
  <si>
    <t>Mejora continua</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</si>
  <si>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</si>
  <si>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</si>
  <si>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</si>
  <si>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</si>
  <si>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</si>
  <si>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</si>
  <si>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</si>
  <si>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</si>
  <si>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</si>
  <si>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</si>
  <si>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</si>
  <si>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Gestionado</t>
  </si>
  <si>
    <t>SUFICIENTE</t>
  </si>
  <si>
    <t>71% a 100%</t>
  </si>
  <si>
    <t>Definido</t>
  </si>
  <si>
    <t>Optimizado</t>
  </si>
  <si>
    <t>CALIFICACIÓN FRENTE A MEJORES PRÁCTICAS EN CIBERSEGURIDAD (NIST)</t>
  </si>
  <si>
    <t>FUNCIÓN NIST</t>
  </si>
  <si>
    <t>DETECTAR</t>
  </si>
  <si>
    <t>IDENTIFICAR</t>
  </si>
  <si>
    <t>PROTEJER</t>
  </si>
  <si>
    <t>RECUPERAR</t>
  </si>
  <si>
    <t>RESPONDER</t>
  </si>
  <si>
    <t>FUNCION CSF</t>
  </si>
  <si>
    <t>3.1 INSTRUMENTO DE EVALUACIÓN: Nivel de cumplimiento de acuerdo al ciglo PHVA del modelo de seguridad</t>
  </si>
  <si>
    <t>Respecto al modelo de seguridad</t>
  </si>
  <si>
    <t>Para entidades de orden nacional obligadas</t>
  </si>
  <si>
    <t>Para entidades de orden territorial A</t>
  </si>
  <si>
    <t xml:space="preserve">
INSTRUMENTO DE IDENTIFICACIÓN DE LA LINEA BASE DE SEGURIDAD ADMINISTRATIVA Y TÉCNICA
HOJA LEVANTAMIENTO DE INFORMACIÓN</t>
  </si>
  <si>
    <t>ID</t>
  </si>
  <si>
    <t>CARGO</t>
  </si>
  <si>
    <t>ITEM</t>
  </si>
  <si>
    <t>DESCRIPCIÓN</t>
  </si>
  <si>
    <t>PRUEBA</t>
  </si>
  <si>
    <t>CIBERSEGURIDAD</t>
  </si>
  <si>
    <t>MSPI</t>
  </si>
  <si>
    <t>EVIDENCIA</t>
  </si>
  <si>
    <t>BRECHA</t>
  </si>
  <si>
    <t>NIVEL DE CUMPLIMIENTO PHVA</t>
  </si>
  <si>
    <t>RECOMENDACIÓN</t>
  </si>
  <si>
    <t>PLANIFICACIÓN</t>
  </si>
  <si>
    <t>P.1</t>
  </si>
  <si>
    <t>Responsable SI</t>
  </si>
  <si>
    <t>Alcande MSPI (Modelo de Seguridad y Privacidad de la Información)</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</si>
  <si>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</si>
  <si>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</si>
  <si>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componente planificación</t>
  </si>
  <si>
    <t>https://www.ibague.gov.co/portal/admin/archivos/publicaciones/2019/25048-DOC-20190607.pdf</t>
  </si>
  <si>
    <t>P.2</t>
  </si>
  <si>
    <t>Políticas de seguridad y privacidad de la información</t>
  </si>
  <si>
    <t>P.3</t>
  </si>
  <si>
    <t>Calidad</t>
  </si>
  <si>
    <t xml:space="preserve">Procedimientos de control documental del MSPI </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</si>
  <si>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</si>
  <si>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</si>
  <si>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https://www.ibague.gov.co/portal/admin/archivos/publicaciones/2019/20573-DOC-20191122094710.pdf</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</si>
  <si>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</si>
  <si>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</si>
  <si>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https://www.ibague.gov.co/portal/admin/archivos/publicaciones/2019/27037-DOC-20190827175819.PDF</t>
  </si>
  <si>
    <t>P.5</t>
  </si>
  <si>
    <t>https://www.ibague.gov.co/portal/seccion/contenido/contenido.php?type=2&amp;cnt=2&amp;subtype=1&amp;subcnt=224</t>
  </si>
  <si>
    <t>P.6</t>
  </si>
  <si>
    <t>Identificación y valoración de riesgos</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</si>
  <si>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</si>
  <si>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</si>
  <si>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</si>
  <si>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 xml:space="preserve">Política de Administración de Riesgos: https://www.ibague.gov.co/portal/admin/archivos/publicaciones/2019/20319-DOC-20191113164839.pdf
Mapas de riesgos:https://www.ibague.gov.co/portal/seccion/contenido/index.php?type=3&amp;cnt=7
https://www.ibague.gov.co/portal/seccion/contenido/contenido.php?type=2&amp;cnt=16&amp;subtype=1&amp;subcnt=338
</t>
  </si>
  <si>
    <t>P.8</t>
  </si>
  <si>
    <t>Tratamiento de riesgos de seguridad de la información</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</si>
  <si>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</si>
  <si>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</si>
  <si>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</si>
  <si>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</si>
  <si>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http://www.ibague.gov.co/portal/seccion/contenido/index.php?type=3&amp;cnt=7</t>
  </si>
  <si>
    <t>P.9</t>
  </si>
  <si>
    <t>P.10</t>
  </si>
  <si>
    <t>Responsable de TICs</t>
  </si>
  <si>
    <t>Plan y Estrategia de transisicón de IPv4 a IPv6</t>
  </si>
  <si>
    <t xml:space="preserve">Las razones de que se requiera el cambio del protocolo de V4 a V6, se resumen a continuación:
1) Debido al aumento de la utilización de las redes de telecomunicaciones las direcciones de internet que permiten establecer conexiones para cada elementos conectado a la red, conocidas como  direcciones IP (Internet Protocol Versión 4), han entrado en una fase de agotamiento.
2) Mejora de la seguridad de la red en virtud de la arquitectura del nuevo protocolo y sus servicio.
En esta etapa se requiere hacer un diagnóstico que ayude a definir el plan y la estrategia para la transición entre los dos protocolos.
</t>
  </si>
  <si>
    <t xml:space="preserve">Verifique:
1) El Inventario de TI (Hardware, software) levantado
2) El análisis de la infraestructura actual de red de comunicaciones, recomendaciones para adquisición de elementos de comunicaciones, cómputo y almacenamiento, compatibles con el protocolo IPv6
3) El Protocolo de pruebas de validación de aplicativos, comunicaciones y bases de datos, el plan de seguridad y coexistencia de los protocolos. Plan de manejo de excepciones e informe de preparación de los sistemas de comunicaciones, bases de datos y aplicaciones. 
4) El Plan de trabajo para la transición de los servicios tecnológicos de la Entidad de IPv4 a IPv6
5) La validación de estado actual de los sistemas de información y comunicaciones y la interfaz entre ellos y revisión de los RFC correspondientes. 
6) La identificación de esquemas de seguridad de la información y seguridad de los sistemas de comunicaciones 
7) Plan de capacitación en IPv6 a los funcionarios de las Áreas de TI de las Entidades y plan de sensibilización al total de funcionarios de las Entidades. 
</t>
  </si>
  <si>
    <t>https://www.ibague.gov.co/portal/seccion/contenido/index.php?type=3&amp;cnt=122</t>
  </si>
  <si>
    <t>PROMEDIO</t>
  </si>
  <si>
    <t>IMPLEMENTACIÓN</t>
  </si>
  <si>
    <t>I.1</t>
  </si>
  <si>
    <t>Planificación y control operacional</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</si>
  <si>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</si>
  <si>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</si>
  <si>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</si>
  <si>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https://www.ibague.gov.co/portal/seccion/contenido/index.php?type=3&amp;cnt=122
Plan institucional</t>
  </si>
  <si>
    <t>I.2</t>
  </si>
  <si>
    <t>n/a</t>
  </si>
  <si>
    <t>Implementación de controles</t>
  </si>
  <si>
    <t>Grado de implementación de controles del Anexo A de la ISO 27001</t>
  </si>
  <si>
    <t>N/A</t>
  </si>
  <si>
    <t>I.3</t>
  </si>
  <si>
    <t>Implementación del plan de tratamiento de riesgos</t>
  </si>
  <si>
    <t>Porcentaje de avance en la ejecución de los planes de tratamiento</t>
  </si>
  <si>
    <t>Verifique los compromisos de avance en el plan de tratamiento de riesgos y el grado de cumplimiento de los mismos y genere un dato con el porcentaje de avance.</t>
  </si>
  <si>
    <t>I.4</t>
  </si>
  <si>
    <t>Implementación del plan de estrategia de transición de IPv4 a IPv6</t>
  </si>
  <si>
    <t>Porcentaje de avance en la ejecución de la de estrategia de transición de IPv4 a IPv6</t>
  </si>
  <si>
    <t xml:space="preserve">Verifique:
1) De acuerdo al informe de plan detallado de implementación del nuevo protocolo la Habilitación direccionamiento IPv6 para cada uno de los componentes de hardware y software.
2) Solicite el documento con todas las configuraciones del del nuevo protocolo realizadas y revise:
a. La Configuración de servicios de DNS, DHCP, Seguridad, VPN, servicios WEB,
b. La Configuración del protocolo IPv6 en Aplicativos, Sistemas de Comunicaciones, Sistemas de Almacenamiento. 
3) La activación de políticas de seguridad de IPv6 en los equipos de seguridad y comunicaciones que posea cada entidad de acuerdo con los RFC de seguridad en IPv6. 
4) La forma como se realizó la coordinación con el (los) proveedor (es) de servicios de Internet para lograr la conectividad integral en IPv6 hacia el exterior. 
5) El Informe de resultados de las pruebas realizadas a nivel de comunicaciones, de aplicaciones y sistemas de almacenamiento. 
</t>
  </si>
  <si>
    <t>I.5</t>
  </si>
  <si>
    <t>Indicadores de gestión del MSPI</t>
  </si>
  <si>
    <t>Indicadores de gestión del MSPI definidos</t>
  </si>
  <si>
    <t>Solicite los Indicadores de gestión del MSPI definidos, revisados y aprobados por la alta Dirección.</t>
  </si>
  <si>
    <t>EVALUACIÓN DE DESEMPEÑO</t>
  </si>
  <si>
    <t>E.1</t>
  </si>
  <si>
    <t>Plan de seguimiento, evaluación y análisis del MSPI</t>
  </si>
  <si>
    <t>Plan para evaluar el desempeño y eficacia del MSPI a través de instrumentos que permita determinar la efectividad de la implantación del MSPI.</t>
  </si>
  <si>
    <t>Solicite y evalue el documento con el plan de seguimiento, evaluación, análisis y resultadosdel MSPI, revisado y aprobado por la alta Dirección.</t>
  </si>
  <si>
    <t>componente evaluación del desempeño</t>
  </si>
  <si>
    <t>E.2</t>
  </si>
  <si>
    <t>Control Interno</t>
  </si>
  <si>
    <t>Auditoría Interna</t>
  </si>
  <si>
    <t>Plan de auditoría interna</t>
  </si>
  <si>
    <t>Documento con el plan de auditorías internas y resultados, de acuerdo a lo establecido en el plan de auditorías, revisado y aprobado por la alta Dirección.</t>
  </si>
  <si>
    <t>No se evidencia Auditoria enfocadas a Seguridad de la Información.</t>
  </si>
  <si>
    <t>E.3</t>
  </si>
  <si>
    <t>Evaluación del plan de tratamiento de riesgos</t>
  </si>
  <si>
    <t>Evaluación y seguimiento a los compromisos establecidos para ejecutar el plan de tratamiento de riesgos.</t>
  </si>
  <si>
    <t>Resultado del seguimiento, evaluación y análisis del plan de tratamiento de riesgos, revisado y aprobado por la alta Dirección.</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</si>
  <si>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</si>
  <si>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</si>
  <si>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</si>
  <si>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</si>
  <si>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</si>
  <si>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</si>
  <si>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</si>
  <si>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rPr>
        <sz val="11"/>
        <color rgb="FF000000"/>
        <rFont val="Calibri"/>
        <family val="2"/>
      </rP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rgb="FF000000"/>
        <rFont val="Calibri"/>
        <family val="2"/>
      </rPr>
      <t>Tenga en cuenta para la calificación que:</t>
    </r>
    <r>
      <rPr>
        <sz val="11"/>
        <color rgb="FF000000"/>
        <rFont val="Calibri"/>
        <family val="2"/>
      </rPr>
      <t xml:space="preserve">
1) Elaboración de planes de mejora es 60
2) Se implementan las acciones correctivas y planes de mejora es 80
</t>
    </r>
  </si>
  <si>
    <t>Planeacion</t>
  </si>
  <si>
    <t>IMPLEMENTACION</t>
  </si>
  <si>
    <t>Evaluacion</t>
  </si>
  <si>
    <t>Tabla de Escala  de Valoración de Controles
ISO 27001:2013 ANEXO A</t>
  </si>
  <si>
    <t>Descripción</t>
  </si>
  <si>
    <t>Calificación</t>
  </si>
  <si>
    <t>Criterio</t>
  </si>
  <si>
    <t>No Aplica</t>
  </si>
  <si>
    <t>No aplica.</t>
  </si>
  <si>
    <t>Inexistente</t>
  </si>
  <si>
    <r>
      <rPr>
        <sz val="10"/>
        <color rgb="FFFF0000"/>
        <rFont val="Calibri"/>
        <family val="2"/>
      </rPr>
      <t>Total falta de cualquier proceso reconocible</t>
    </r>
    <r>
      <rPr>
        <sz val="10"/>
        <color theme="1"/>
        <rFont val="Calibri"/>
        <family val="2"/>
      </rPr>
      <t>. La Organización ni siquiera ha reconocido que hay un problema a tratar. No se aplican controles.</t>
    </r>
  </si>
  <si>
    <r>
      <rPr>
        <sz val="10"/>
        <color theme="1"/>
        <rFont val="Calibri"/>
        <family val="2"/>
      </rPr>
      <t xml:space="preserve">1) Hay una evidencia de que la Organización ha reconocido que existe un problema y que hay que tratarlo. </t>
    </r>
    <r>
      <rPr>
        <sz val="10"/>
        <color rgb="FFFF0000"/>
        <rFont val="Calibri"/>
        <family val="2"/>
      </rPr>
      <t>No hay procesos estandarizados.</t>
    </r>
    <r>
      <rPr>
        <sz val="10"/>
        <color theme="1"/>
        <rFont val="Calibri"/>
        <family val="2"/>
      </rPr>
      <t xml:space="preserve"> La implementación de un control depende de cada individuo y es principalmente </t>
    </r>
    <r>
      <rPr>
        <sz val="10"/>
        <color rgb="FFFF0000"/>
        <rFont val="Calibri"/>
        <family val="2"/>
      </rPr>
      <t>reactiva. 
2) Se cuenta con procedimientos documentados pero no son conocidos y/o no se aplican.</t>
    </r>
  </si>
  <si>
    <t>Repetible</t>
  </si>
  <si>
    <r>
      <rPr>
        <sz val="10"/>
        <color rgb="FFFF0000"/>
        <rFont val="Calibri"/>
        <family val="2"/>
      </rPr>
      <t xml:space="preserve">Los procesos y los controles siguen un patrón regular. </t>
    </r>
    <r>
      <rPr>
        <sz val="10"/>
        <color theme="1"/>
        <rFont val="Calibri"/>
        <family val="2"/>
      </rPr>
      <t>Los procesos se han desarrollado hasta el punto en que diferentes procedimientos son seguidos por diferentes personas.</t>
    </r>
    <r>
      <rPr>
        <sz val="10"/>
        <color rgb="FFFF0000"/>
        <rFont val="Calibri"/>
        <family val="2"/>
      </rPr>
      <t xml:space="preserve"> No hay formación ni comunicación formal</t>
    </r>
    <r>
      <rPr>
        <sz val="10"/>
        <color theme="1"/>
        <rFont val="Calibri"/>
        <family val="2"/>
      </rPr>
      <t xml:space="preserve"> sobre los procedimientos y estándares. Hay un alto grado de confianza en los conocimientos de cada persona, por eso hay probabilidad de errores.</t>
    </r>
  </si>
  <si>
    <t>Efectivo</t>
  </si>
  <si>
    <r>
      <rPr>
        <sz val="10"/>
        <color rgb="FFFF0000"/>
        <rFont val="Calibri"/>
        <family val="2"/>
      </rPr>
      <t>Los procesos y los controles se documentan y se comunican</t>
    </r>
    <r>
      <rPr>
        <sz val="10"/>
        <color theme="1"/>
        <rFont val="Calibri"/>
        <family val="2"/>
      </rPr>
      <t xml:space="preserve">. Los controles </t>
    </r>
    <r>
      <rPr>
        <sz val="10"/>
        <color rgb="FFFF0000"/>
        <rFont val="Calibri"/>
        <family val="2"/>
      </rPr>
      <t xml:space="preserve">son efectivos </t>
    </r>
    <r>
      <rPr>
        <sz val="10"/>
        <color theme="1"/>
        <rFont val="Calibri"/>
        <family val="2"/>
      </rPr>
      <t xml:space="preserve">y se aplican </t>
    </r>
    <r>
      <rPr>
        <sz val="10"/>
        <color rgb="FFFF0000"/>
        <rFont val="Calibri"/>
        <family val="2"/>
      </rPr>
      <t>casi siempre</t>
    </r>
    <r>
      <rPr>
        <sz val="10"/>
        <color theme="1"/>
        <rFont val="Calibri"/>
        <family val="2"/>
      </rPr>
      <t>. Sin embargo es poco probable la detección de desviaciones, cuando el control no se aplica oportunamente o la forma de aplicarlo no es la indicada.</t>
    </r>
  </si>
  <si>
    <r>
      <rPr>
        <sz val="10"/>
        <color theme="1"/>
        <rFont val="Calibri"/>
        <family val="2"/>
      </rPr>
      <t xml:space="preserve">Los controles se monitorean y se miden. Es posible </t>
    </r>
    <r>
      <rPr>
        <sz val="10"/>
        <color rgb="FFFF0000"/>
        <rFont val="Calibri"/>
        <family val="2"/>
      </rPr>
      <t>monitorear y medir el cumplimiento de los procedimientos</t>
    </r>
    <r>
      <rPr>
        <sz val="10"/>
        <color theme="1"/>
        <rFont val="Calibri"/>
        <family val="2"/>
      </rPr>
      <t xml:space="preserve"> y tomar medidas de acción donde los procesos no estén funcionando eficientemente.</t>
    </r>
  </si>
  <si>
    <r>
      <rPr>
        <sz val="10"/>
        <color theme="1"/>
        <rFont val="Calibri"/>
        <family val="2"/>
      </rPr>
      <t>Las buenas prácticas se siguen y</t>
    </r>
    <r>
      <rPr>
        <sz val="10"/>
        <color rgb="FFFF0000"/>
        <rFont val="Calibri"/>
        <family val="2"/>
      </rPr>
      <t xml:space="preserve"> automatizan</t>
    </r>
    <r>
      <rPr>
        <sz val="10"/>
        <color theme="1"/>
        <rFont val="Calibri"/>
        <family val="2"/>
      </rPr>
      <t xml:space="preserve">. Los procesos han sido redefinidos hasta el nivel de </t>
    </r>
    <r>
      <rPr>
        <sz val="10"/>
        <color rgb="FFFF0000"/>
        <rFont val="Calibri"/>
        <family val="2"/>
      </rPr>
      <t>mejores prácticas</t>
    </r>
    <r>
      <rPr>
        <sz val="10"/>
        <color theme="1"/>
        <rFont val="Calibri"/>
        <family val="2"/>
      </rPr>
      <t xml:space="preserve">, basándose en los resultados de una </t>
    </r>
    <r>
      <rPr>
        <sz val="10"/>
        <color rgb="FFFF0000"/>
        <rFont val="Calibri"/>
        <family val="2"/>
      </rPr>
      <t>mejora continua</t>
    </r>
    <r>
      <rPr>
        <sz val="10"/>
        <color theme="1"/>
        <rFont val="Calibri"/>
        <family val="2"/>
      </rPr>
      <t>.</t>
    </r>
  </si>
  <si>
    <t>INSTRUMENTO DE IDENTIFICACIÓN DE LA LINEA BASE DE SEGURIDAD 
HOJA LEVANTAMIENTO DE INFORMACIÓN</t>
  </si>
  <si>
    <t>TIPOS DE ENTIDAD</t>
  </si>
  <si>
    <t>DATOS BASICOS</t>
  </si>
  <si>
    <t>Tipo Entidad</t>
  </si>
  <si>
    <t>Misión</t>
  </si>
  <si>
    <t>Mapa de Procesos</t>
  </si>
  <si>
    <t>Organigrama</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</si>
  <si>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</si>
  <si>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</si>
  <si>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</si>
  <si>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</si>
  <si>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</si>
  <si>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</si>
  <si>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</si>
  <si>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</si>
  <si>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</si>
  <si>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</si>
  <si>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</si>
  <si>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ENTIDAD DE ORDEN NACIONAL</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</si>
  <si>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</si>
  <si>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</si>
  <si>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</si>
  <si>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</si>
  <si>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</si>
  <si>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</si>
  <si>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</si>
  <si>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</si>
  <si>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</si>
  <si>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</si>
  <si>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</si>
  <si>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</si>
  <si>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</si>
  <si>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</si>
  <si>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</si>
  <si>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</si>
  <si>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</si>
  <si>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</si>
  <si>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</si>
  <si>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</si>
  <si>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</si>
  <si>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</si>
  <si>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</si>
  <si>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</si>
  <si>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</si>
  <si>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</si>
  <si>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</si>
  <si>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</si>
  <si>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</si>
  <si>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</si>
  <si>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</si>
  <si>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</si>
  <si>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</si>
  <si>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</si>
  <si>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</si>
  <si>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</si>
  <si>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</si>
  <si>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</si>
  <si>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</si>
  <si>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</si>
  <si>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</si>
  <si>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</si>
  <si>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</si>
  <si>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</si>
  <si>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</si>
  <si>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</si>
  <si>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</si>
  <si>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</si>
  <si>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</si>
  <si>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</si>
  <si>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</si>
  <si>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</si>
  <si>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</si>
  <si>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</si>
  <si>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</si>
  <si>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Términos y condiciones del empleo</t>
  </si>
  <si>
    <t>Líder de Proceso 1</t>
  </si>
  <si>
    <t>PROCESO</t>
  </si>
  <si>
    <t>DESCRIPCIÓN DEL PROCESO</t>
  </si>
  <si>
    <t>Líder de Proceso 2</t>
  </si>
  <si>
    <t>Líder de Proceso 3</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</si>
  <si>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</si>
  <si>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</si>
  <si>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</si>
  <si>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</si>
  <si>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</si>
  <si>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</si>
  <si>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</si>
  <si>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</si>
  <si>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</si>
  <si>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</si>
  <si>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</si>
  <si>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</si>
  <si>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</si>
  <si>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</si>
  <si>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</si>
  <si>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</si>
  <si>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</si>
  <si>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</si>
  <si>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</si>
  <si>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</si>
  <si>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</si>
  <si>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</si>
  <si>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</si>
  <si>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</si>
  <si>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</si>
  <si>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</si>
  <si>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</si>
  <si>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</si>
  <si>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</si>
  <si>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</si>
  <si>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</si>
  <si>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</si>
  <si>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</si>
  <si>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</si>
  <si>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</si>
  <si>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</si>
  <si>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</si>
  <si>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</si>
  <si>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</si>
  <si>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</si>
  <si>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</si>
  <si>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</si>
  <si>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</si>
  <si>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</si>
  <si>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</si>
  <si>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</si>
  <si>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</si>
  <si>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</si>
  <si>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</si>
  <si>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Toma de conciencia, educación y formación en la seguridad de la información</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</si>
  <si>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</si>
  <si>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</si>
  <si>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</si>
  <si>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</si>
  <si>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</si>
  <si>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</si>
  <si>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</si>
  <si>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Teletrabajo</t>
  </si>
  <si>
    <t>Manejo de medios</t>
  </si>
  <si>
    <t>Derechos de propiedad intelectual.</t>
  </si>
  <si>
    <t>INSTRUMENTO DE IDENTIFICACIÓN DE LA LINEA BASE DE SEGURIDAD ADMINISTRATIVA Y TÉCNICA
HOJA LEVANTAMIENTO DE INFORMACIÓN</t>
  </si>
  <si>
    <t>ID. ITEM</t>
  </si>
  <si>
    <t xml:space="preserve">ISO </t>
  </si>
  <si>
    <t>NIVEL DE CUMPLIMIENTO ANEXO A ISO 27001</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</si>
  <si>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</si>
  <si>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</si>
  <si>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</si>
  <si>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</si>
  <si>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</si>
  <si>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</si>
  <si>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</si>
  <si>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</si>
  <si>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</si>
  <si>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</si>
  <si>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</si>
  <si>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rPr>
        <sz val="9"/>
        <color rgb="FF000000"/>
        <rFont val="Calibri"/>
        <family val="2"/>
      </rP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rgb="FF000000"/>
        <rFont val="Calibri"/>
        <family val="2"/>
      </rPr>
      <t>Para la calificación tenga en cuenta que:</t>
    </r>
    <r>
      <rPr>
        <sz val="9"/>
        <color rgb="FF000000"/>
        <rFont val="Calibri"/>
        <family val="2"/>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</si>
  <si>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AD.1.2</t>
  </si>
  <si>
    <t>Revisión y evaluación</t>
  </si>
  <si>
    <t>Las políticas para seguridad de la información se deberían revisar a intervalos planificados o si ocurren cambios significativos, para asegurar su conveniencia, adecuación y eficacia continuas.</t>
  </si>
  <si>
    <t>A.5.1.2</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</si>
  <si>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</si>
  <si>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</si>
  <si>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</si>
  <si>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</si>
  <si>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</si>
  <si>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</si>
  <si>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</si>
  <si>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</si>
  <si>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</si>
  <si>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</si>
  <si>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</si>
  <si>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</si>
  <si>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</si>
  <si>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</si>
  <si>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</si>
  <si>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</si>
  <si>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</si>
  <si>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</si>
  <si>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</si>
  <si>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</si>
  <si>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</si>
  <si>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</si>
  <si>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</si>
  <si>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</si>
  <si>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</si>
  <si>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</si>
  <si>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</si>
  <si>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Plan de Incidentes: https://www.ibague.gov.co/portal/admin/archivos/publicaciones/2019/26850-DOC-20191127143343.pdf</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</si>
  <si>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</si>
  <si>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</si>
  <si>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</si>
  <si>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</si>
  <si>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</si>
  <si>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</si>
  <si>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</si>
  <si>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</si>
  <si>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</si>
  <si>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</si>
  <si>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</si>
  <si>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</si>
  <si>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</si>
  <si>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</si>
  <si>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</si>
  <si>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</si>
  <si>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</si>
  <si>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</si>
  <si>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</si>
  <si>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</si>
  <si>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</si>
  <si>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</si>
  <si>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</si>
  <si>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</si>
  <si>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</si>
  <si>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</si>
  <si>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</si>
  <si>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</si>
  <si>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</si>
  <si>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</si>
  <si>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</si>
  <si>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</si>
  <si>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</si>
  <si>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</si>
  <si>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</si>
  <si>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</si>
  <si>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</si>
  <si>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</si>
  <si>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</si>
  <si>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AD.3.1.2</t>
  </si>
  <si>
    <t>Los acuerdos contractuales con empleados y contratistas, deben establecer sus responsabilidades y las de la organización en cuanto a la seguridad de la información.</t>
  </si>
  <si>
    <t>A.7.1.2</t>
  </si>
  <si>
    <t>PR.DS-5</t>
  </si>
  <si>
    <t>En los contratos se encuentran algunas políticas de seguridad relacionadas con la confidencialidad y manejo de la información. Se va a proponer incluir una clausula para incluir en las minutas de los contratos de tal forma que obligue al cumpllimiento de las políticas de seguridad de la información.
Minuta de Contrato en la clausula de las obligaciones del contratista</t>
  </si>
  <si>
    <t>AD.3.2</t>
  </si>
  <si>
    <t>Responsable de SI/Líderes de los procesos</t>
  </si>
  <si>
    <t>Asegurar que los funcionarios y contratistas tomen consciencia de sus responsabilidades sobre la seguridad de la información y las cumplan.</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</si>
  <si>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</si>
  <si>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</si>
  <si>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</si>
  <si>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</si>
  <si>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</si>
  <si>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</si>
  <si>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</si>
  <si>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</si>
  <si>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</si>
  <si>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</si>
  <si>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</si>
  <si>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</si>
  <si>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rPr>
        <sz val="9"/>
        <color rgb="FF000000"/>
        <rFont val="Calibri"/>
        <family val="2"/>
      </rP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rgb="FF000000"/>
        <rFont val="Calibri"/>
        <family val="2"/>
      </rPr>
      <t>Para la calificación tenga en cuenta que:</t>
    </r>
    <r>
      <rPr>
        <sz val="9"/>
        <color rgb="FF000000"/>
        <rFont val="Calibri"/>
        <family val="2"/>
      </rPr>
      <t xml:space="preserve">
Si Los funcionarios de la Entidad no tienen conciencia de la seguridad y privacidad de la información.
Diseñar programas para los conciencia y comunicación, de las políticas de seguridad y privacidad de la información, </t>
    </r>
    <r>
      <rPr>
        <b/>
        <sz val="9"/>
        <color rgb="FF000000"/>
        <rFont val="Calibri"/>
        <family val="2"/>
      </rPr>
      <t>están en 20.</t>
    </r>
    <r>
      <rPr>
        <sz val="9"/>
        <color rgb="FF000000"/>
        <rFont val="Calibri"/>
        <family val="2"/>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rgb="FF000000"/>
        <rFont val="Calibri"/>
        <family val="2"/>
      </rPr>
      <t>están en 40.</t>
    </r>
    <r>
      <rPr>
        <sz val="9"/>
        <color rgb="FF000000"/>
        <rFont val="Calibri"/>
        <family val="2"/>
      </rPr>
      <t xml:space="preserve">
Si se han ejecutado los planes de toma de conciencia, comunicación y divulgación, de las políticas de
seguridad y privacidad de la información, aprobados por la alta Dirección,</t>
    </r>
    <r>
      <rPr>
        <b/>
        <sz val="9"/>
        <color rgb="FF000000"/>
        <rFont val="Calibri"/>
        <family val="2"/>
      </rPr>
      <t xml:space="preserve"> están en 60.</t>
    </r>
    <r>
      <rPr>
        <sz val="9"/>
        <color rgb="FF000000"/>
        <rFont val="Calibri"/>
        <family val="2"/>
      </rPr>
      <t xml:space="preserve">
</t>
    </r>
  </si>
  <si>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</si>
  <si>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</si>
  <si>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</si>
  <si>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</si>
  <si>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</si>
  <si>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</si>
  <si>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</si>
  <si>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</si>
  <si>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</si>
  <si>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</si>
  <si>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</si>
  <si>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</si>
  <si>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</si>
  <si>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</si>
  <si>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</si>
  <si>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</si>
  <si>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</si>
  <si>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</si>
  <si>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</si>
  <si>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</si>
  <si>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</si>
  <si>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</si>
  <si>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</si>
  <si>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</si>
  <si>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</si>
  <si>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rPr>
        <sz val="9"/>
        <color rgb="FF000000"/>
        <rFont val="Calibri"/>
        <family val="2"/>
      </rP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rgb="FF000000"/>
        <rFont val="Calibri"/>
        <family val="2"/>
      </rPr>
      <t xml:space="preserve">Tenga en cuenta para la calificación:
</t>
    </r>
    <r>
      <rPr>
        <sz val="9"/>
        <color rgb="FF000000"/>
        <rFont val="Calibri"/>
        <family val="2"/>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</si>
  <si>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</si>
  <si>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</si>
  <si>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</si>
  <si>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</si>
  <si>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</si>
  <si>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</si>
  <si>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</si>
  <si>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</si>
  <si>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</si>
  <si>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</si>
  <si>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</si>
  <si>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https://www.ibague.gov.co/portal/admin/archivos/publicaciones/2019/25289-DOC-20190917092150.pdf</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</si>
  <si>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</si>
  <si>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</si>
  <si>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</si>
  <si>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</si>
  <si>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</si>
  <si>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</si>
  <si>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</si>
  <si>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</si>
  <si>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</si>
  <si>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</si>
  <si>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</si>
  <si>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</si>
  <si>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</si>
  <si>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</si>
  <si>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</si>
  <si>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</si>
  <si>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</si>
  <si>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</si>
  <si>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</si>
  <si>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</si>
  <si>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</si>
  <si>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</si>
  <si>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</si>
  <si>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</si>
  <si>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</si>
  <si>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</si>
  <si>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</si>
  <si>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</si>
  <si>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</si>
  <si>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</si>
  <si>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</si>
  <si>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</si>
  <si>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</si>
  <si>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</si>
  <si>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</si>
  <si>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</si>
  <si>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</si>
  <si>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</si>
  <si>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</si>
  <si>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Programa manejo de los RAEE
https://www.ibague.gov.co/portal/admin/archivos/publicaciones/2019/25049-DOC-20191127143142.pdf</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</si>
  <si>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</si>
  <si>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</si>
  <si>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</si>
  <si>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</si>
  <si>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</si>
  <si>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</si>
  <si>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</si>
  <si>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</si>
  <si>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</si>
  <si>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</si>
  <si>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</si>
  <si>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</si>
  <si>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</si>
  <si>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rPr>
        <sz val="9"/>
        <color rgb="FF000000"/>
        <rFont val="Calibri"/>
        <family val="2"/>
      </rP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rgb="FF000000"/>
        <rFont val="Calibri"/>
        <family val="2"/>
      </rPr>
      <t>Tenga en cuenta para la calificación:</t>
    </r>
    <r>
      <rPr>
        <sz val="9"/>
        <color rgb="FF000000"/>
        <rFont val="Calibri"/>
        <family val="2"/>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rgb="FF000000"/>
        <rFont val="Calibri"/>
        <family val="2"/>
      </rPr>
      <t>, están en 40.</t>
    </r>
    <r>
      <rPr>
        <sz val="9"/>
        <color rgb="FF000000"/>
        <rFont val="Calibri"/>
        <family val="2"/>
      </rPr>
      <t xml:space="preserve">
2) Si se reconoce la importancia de ampliar los planes de continuidad de del negocio a otros procesos, pero aun no se pueden incluir ni trabajar con ellos, </t>
    </r>
    <r>
      <rPr>
        <b/>
        <sz val="9"/>
        <color rgb="FF000000"/>
        <rFont val="Calibri"/>
        <family val="2"/>
      </rPr>
      <t>están en 60.</t>
    </r>
    <r>
      <rPr>
        <sz val="9"/>
        <color rgb="FF000000"/>
        <rFont val="Calibri"/>
        <family val="2"/>
      </rPr>
      <t xml:space="preserve">
</t>
    </r>
  </si>
  <si>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</si>
  <si>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</si>
  <si>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</si>
  <si>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</si>
  <si>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</si>
  <si>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</si>
  <si>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</si>
  <si>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</si>
  <si>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</si>
  <si>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</si>
  <si>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</si>
  <si>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</si>
  <si>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</si>
  <si>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</si>
  <si>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</si>
  <si>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</si>
  <si>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</si>
  <si>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</si>
  <si>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</si>
  <si>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</si>
  <si>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</si>
  <si>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</si>
  <si>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</si>
  <si>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</si>
  <si>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</si>
  <si>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</si>
  <si>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</si>
  <si>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</si>
  <si>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https://www.ibague.gov.co/portal/seccion/contenido/index.php?type=3&amp;cnt=129</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</si>
  <si>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</si>
  <si>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</si>
  <si>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</si>
  <si>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Política control numeral 6.2.3 y , 6.7 : https://www.ibague.gov.co/portal/admin/archivos/publicaciones/2019/25289-DOC-20190917092150.pdf
Control instalación software ilegal e inventario, memorando dirigido a control interno 8933 del 22/03/2019</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</si>
  <si>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</si>
  <si>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</si>
  <si>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</si>
  <si>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</si>
  <si>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</si>
  <si>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</si>
  <si>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https://www.ibague.gov.co/portal/seccion/contenido/contenido.php?type=2&amp;cnt=2&amp;subtype=1&amp;subcnt=87</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</si>
  <si>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</si>
  <si>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</si>
  <si>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</si>
  <si>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</si>
  <si>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</si>
  <si>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</si>
  <si>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https://www.ibague.gov.co/portal/admin/archivos/publicaciones/2018/22249-DOC-20181110.pdf</t>
  </si>
  <si>
    <t>AD.6.1.5</t>
  </si>
  <si>
    <t>Reglamentación de controles criptográficos.</t>
  </si>
  <si>
    <t>A.18.1.5</t>
  </si>
  <si>
    <t>AD.6.2</t>
  </si>
  <si>
    <t xml:space="preserve">A.18.2 </t>
  </si>
  <si>
    <t>AD.6.2.1</t>
  </si>
  <si>
    <t>A.18.2.1</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</si>
  <si>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</si>
  <si>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</si>
  <si>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</si>
  <si>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</si>
  <si>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</si>
  <si>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Meta A,5,1,2,1 http://altablero.ibague.gov.co/WebFormPDTUS05M.aspx</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</si>
  <si>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</si>
  <si>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</si>
  <si>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</si>
  <si>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</si>
  <si>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</si>
  <si>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</si>
  <si>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</si>
  <si>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</si>
  <si>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</si>
  <si>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</si>
  <si>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</si>
  <si>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6.2.4 Política de Seguridad de acuerdos con terceros: 
https://www.ibague.gov.co/portal/admin/archivos/publicaciones/2019/25289-DOC-20190917092150.pdf</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</si>
  <si>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</si>
  <si>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</si>
  <si>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</si>
  <si>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</si>
  <si>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ENTIDADEVALUADA</t>
  </si>
  <si>
    <t>IDITEM</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</si>
  <si>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</si>
  <si>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</si>
  <si>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</si>
  <si>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</si>
  <si>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</si>
  <si>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</si>
  <si>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</si>
  <si>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</si>
  <si>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</si>
  <si>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</si>
  <si>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</si>
  <si>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r>
      <rPr>
        <sz val="11"/>
        <color rgb="FF000000"/>
        <rFont val="Calibri"/>
        <family val="2"/>
      </rPr>
      <t xml:space="preserve">Revisar que la </t>
    </r>
    <r>
      <rPr>
        <sz val="11"/>
        <color rgb="FF000000"/>
        <rFont val="Calibri"/>
        <family val="2"/>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</si>
  <si>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t>T.1.1.2</t>
  </si>
  <si>
    <t>Acceso a redes y a servicios en red</t>
  </si>
  <si>
    <t>Se debe permitir acceso de los usuarios a la red y a los servicios de red para los que hayan sido autorizados específicamente.</t>
  </si>
  <si>
    <t>A.9.1.2</t>
  </si>
  <si>
    <t>PR.AC-4
PR.DS-5
PR.PT-3</t>
  </si>
  <si>
    <r>
      <rPr>
        <sz val="11"/>
        <color rgb="FF000000"/>
        <rFont val="Calibri"/>
        <family val="2"/>
      </rPr>
      <t xml:space="preserve">Revisar la </t>
    </r>
    <r>
      <rPr>
        <sz val="11"/>
        <color rgb="FF000000"/>
        <rFont val="Calibri"/>
        <family val="2"/>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</si>
  <si>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</si>
  <si>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</si>
  <si>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</si>
  <si>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</si>
  <si>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</si>
  <si>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</si>
  <si>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</si>
  <si>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</si>
  <si>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</si>
  <si>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</si>
  <si>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</si>
  <si>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</si>
  <si>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</si>
  <si>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</si>
  <si>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</si>
  <si>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</si>
  <si>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</si>
  <si>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</si>
  <si>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</si>
  <si>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</si>
  <si>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</si>
  <si>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</si>
  <si>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</si>
  <si>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</si>
  <si>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</si>
  <si>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</si>
  <si>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</si>
  <si>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</si>
  <si>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</si>
  <si>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</si>
  <si>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</si>
  <si>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</si>
  <si>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</si>
  <si>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</si>
  <si>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</si>
  <si>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</si>
  <si>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</si>
  <si>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</si>
  <si>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</si>
  <si>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</si>
  <si>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</si>
  <si>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</si>
  <si>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</si>
  <si>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</si>
  <si>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</si>
  <si>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</si>
  <si>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</si>
  <si>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</si>
  <si>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</si>
  <si>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</si>
  <si>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</si>
  <si>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</si>
  <si>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</si>
  <si>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</si>
  <si>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</si>
  <si>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</si>
  <si>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</si>
  <si>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</si>
  <si>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</si>
  <si>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</si>
  <si>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</si>
  <si>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</si>
  <si>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</si>
  <si>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</si>
  <si>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</si>
  <si>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</si>
  <si>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</si>
  <si>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</si>
  <si>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</si>
  <si>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</si>
  <si>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</si>
  <si>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</si>
  <si>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</si>
  <si>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</si>
  <si>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</si>
  <si>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</si>
  <si>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</si>
  <si>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</si>
  <si>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</si>
  <si>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</si>
  <si>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</si>
  <si>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</si>
  <si>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</si>
  <si>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</si>
  <si>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</si>
  <si>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</si>
  <si>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</si>
  <si>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</si>
  <si>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</si>
  <si>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</si>
  <si>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</si>
  <si>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</si>
  <si>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</si>
  <si>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</si>
  <si>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</si>
  <si>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</si>
  <si>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</si>
  <si>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</si>
  <si>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</si>
  <si>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</si>
  <si>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</si>
  <si>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</si>
  <si>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</si>
  <si>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</si>
  <si>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</si>
  <si>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</si>
  <si>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</si>
  <si>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</si>
  <si>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</si>
  <si>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</si>
  <si>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</si>
  <si>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</si>
  <si>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</si>
  <si>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</si>
  <si>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</si>
  <si>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</si>
  <si>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</si>
  <si>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</si>
  <si>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</si>
  <si>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</si>
  <si>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</si>
  <si>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</si>
  <si>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</si>
  <si>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</si>
  <si>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</si>
  <si>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</si>
  <si>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</si>
  <si>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</si>
  <si>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</si>
  <si>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</si>
  <si>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</si>
  <si>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</si>
  <si>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</si>
  <si>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</si>
  <si>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</si>
  <si>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</si>
  <si>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</si>
  <si>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</si>
  <si>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</si>
  <si>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</si>
  <si>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</si>
  <si>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</si>
  <si>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</si>
  <si>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</si>
  <si>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</si>
  <si>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</si>
  <si>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</si>
  <si>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</si>
  <si>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</si>
  <si>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</si>
  <si>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</si>
  <si>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</si>
  <si>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</si>
  <si>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</si>
  <si>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</si>
  <si>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</si>
  <si>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</si>
  <si>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</si>
  <si>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</si>
  <si>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</si>
  <si>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</si>
  <si>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</si>
  <si>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</si>
  <si>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</si>
  <si>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</si>
  <si>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</si>
  <si>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</si>
  <si>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</si>
  <si>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</si>
  <si>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</si>
  <si>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</si>
  <si>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</si>
  <si>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</si>
  <si>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</si>
  <si>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</si>
  <si>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</si>
  <si>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</si>
  <si>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</si>
  <si>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</si>
  <si>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</si>
  <si>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</si>
  <si>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</si>
  <si>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</si>
  <si>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</si>
  <si>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</si>
  <si>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</si>
  <si>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</si>
  <si>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</si>
  <si>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</si>
  <si>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</si>
  <si>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</si>
  <si>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</si>
  <si>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</si>
  <si>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</si>
  <si>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</si>
  <si>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</si>
  <si>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</si>
  <si>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</si>
  <si>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</si>
  <si>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</si>
  <si>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</si>
  <si>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</si>
  <si>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</si>
  <si>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</si>
  <si>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</si>
  <si>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</si>
  <si>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</si>
  <si>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</si>
  <si>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</si>
  <si>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</si>
  <si>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</si>
  <si>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</si>
  <si>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</si>
  <si>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</si>
  <si>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</si>
  <si>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</si>
  <si>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</si>
  <si>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</si>
  <si>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</si>
  <si>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</si>
  <si>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</si>
  <si>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</si>
  <si>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</si>
  <si>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</si>
  <si>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</si>
  <si>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</si>
  <si>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</si>
  <si>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</si>
  <si>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</si>
  <si>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</si>
  <si>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</si>
  <si>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</si>
  <si>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</si>
  <si>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</si>
  <si>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</si>
  <si>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</si>
  <si>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</si>
  <si>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</si>
  <si>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</si>
  <si>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</si>
  <si>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</si>
  <si>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</si>
  <si>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</si>
  <si>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</si>
  <si>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</si>
  <si>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</si>
  <si>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</si>
  <si>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</si>
  <si>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</si>
  <si>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</si>
  <si>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</si>
  <si>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</si>
  <si>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</si>
  <si>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</si>
  <si>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</si>
  <si>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</si>
  <si>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</si>
  <si>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</si>
  <si>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</si>
  <si>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</si>
  <si>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</si>
  <si>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</si>
  <si>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</si>
  <si>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</si>
  <si>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</si>
  <si>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</si>
  <si>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T.4.6.2</t>
  </si>
  <si>
    <t>Se debe establecer e implementar las reglas para la instalación de software por parte de los usuarios.</t>
  </si>
  <si>
    <t xml:space="preserve">A.12.6.2 </t>
  </si>
  <si>
    <t>Revisar las restricciones y las reglas para la instalación de software por parte de los usuarios.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</si>
  <si>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</si>
  <si>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</si>
  <si>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</si>
  <si>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</si>
  <si>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</si>
  <si>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</si>
  <si>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</si>
  <si>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</si>
  <si>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</si>
  <si>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</si>
  <si>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</si>
  <si>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</si>
  <si>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</si>
  <si>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</si>
  <si>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</si>
  <si>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</si>
  <si>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</si>
  <si>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</si>
  <si>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</si>
  <si>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</si>
  <si>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</si>
  <si>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</si>
  <si>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</si>
  <si>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</si>
  <si>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</si>
  <si>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</si>
  <si>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</si>
  <si>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</si>
  <si>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</si>
  <si>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</si>
  <si>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</si>
  <si>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</si>
  <si>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</si>
  <si>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</si>
  <si>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</si>
  <si>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</si>
  <si>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</si>
  <si>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</si>
  <si>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</si>
  <si>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</si>
  <si>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</si>
  <si>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</si>
  <si>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</si>
  <si>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</si>
  <si>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</si>
  <si>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</si>
  <si>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</si>
  <si>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</si>
  <si>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</si>
  <si>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</si>
  <si>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</si>
  <si>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</si>
  <si>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</si>
  <si>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</si>
  <si>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</si>
  <si>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</si>
  <si>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</si>
  <si>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</si>
  <si>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</si>
  <si>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</si>
  <si>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</si>
  <si>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</si>
  <si>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</si>
  <si>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</si>
  <si>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</si>
  <si>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</si>
  <si>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</si>
  <si>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</si>
  <si>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</si>
  <si>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</si>
  <si>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</si>
  <si>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</si>
  <si>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</si>
  <si>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</si>
  <si>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</si>
  <si>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</si>
  <si>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</si>
  <si>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</si>
  <si>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</si>
  <si>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</si>
  <si>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</si>
  <si>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</si>
  <si>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</si>
  <si>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</si>
  <si>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</si>
  <si>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</si>
  <si>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</si>
  <si>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</si>
  <si>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</si>
  <si>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</si>
  <si>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</si>
  <si>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</si>
  <si>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</si>
  <si>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</si>
  <si>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</si>
  <si>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</si>
  <si>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</si>
  <si>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</si>
  <si>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</si>
  <si>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</si>
  <si>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</si>
  <si>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</si>
  <si>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</si>
  <si>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</si>
  <si>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</si>
  <si>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</si>
  <si>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</si>
  <si>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</si>
  <si>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</si>
  <si>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</si>
  <si>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</si>
  <si>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</si>
  <si>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</si>
  <si>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</si>
  <si>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</si>
  <si>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</si>
  <si>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</si>
  <si>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</si>
  <si>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</si>
  <si>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</si>
  <si>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</si>
  <si>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</si>
  <si>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</si>
  <si>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</si>
  <si>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</si>
  <si>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</si>
  <si>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</si>
  <si>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</si>
  <si>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</si>
  <si>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</si>
  <si>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</si>
  <si>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</si>
  <si>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</si>
  <si>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</si>
  <si>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</si>
  <si>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</si>
  <si>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</si>
  <si>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</si>
  <si>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</si>
  <si>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</si>
  <si>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</si>
  <si>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</si>
  <si>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</si>
  <si>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</si>
  <si>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</si>
  <si>
    <t>T.7.1.2</t>
  </si>
  <si>
    <t>Reporte de eventos de seguridad de la información</t>
  </si>
  <si>
    <t>Los eventos de seguridad de la información se debe informar a través de los canales de gestión apropiados, tan pronto como sea posible.</t>
  </si>
  <si>
    <t xml:space="preserve">A.16.1.2 </t>
  </si>
  <si>
    <t>DE.DP-4</t>
  </si>
  <si>
    <r>
      <rPr>
        <sz val="11"/>
        <color rgb="FF000000"/>
        <rFont val="Calibri"/>
        <family val="2"/>
      </rP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rgb="FF000000"/>
        <rFont val="Calibri"/>
        <family val="2"/>
      </rPr>
      <t xml:space="preserve">Tenga en cuenta para la calificación:
</t>
    </r>
    <r>
      <rPr>
        <sz val="11"/>
        <color rgb="FF000000"/>
        <rFont val="Calibri"/>
        <family val="2"/>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</si>
  <si>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</si>
  <si>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</si>
  <si>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</si>
  <si>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</si>
  <si>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</si>
  <si>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</si>
  <si>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</si>
  <si>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</si>
  <si>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</si>
  <si>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</si>
  <si>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</si>
  <si>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</si>
  <si>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</si>
  <si>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</si>
  <si>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</si>
  <si>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</si>
  <si>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</si>
  <si>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r>
      <rPr>
        <sz val="11"/>
        <color rgb="FF000000"/>
        <rFont val="Calibri"/>
        <family val="2"/>
      </rP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rgb="FF000000"/>
        <rFont val="Calibri"/>
        <family val="2"/>
      </rPr>
      <t>Tenga en cuenta para la calificación:</t>
    </r>
    <r>
      <rPr>
        <sz val="11"/>
        <color rgb="FF000000"/>
        <rFont val="Calibri"/>
        <family val="2"/>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</si>
  <si>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</si>
  <si>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</si>
  <si>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</si>
  <si>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</si>
  <si>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</si>
  <si>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rPr>
        <sz val="11"/>
        <color rgb="FF000000"/>
        <rFont val="Calibri"/>
        <family val="2"/>
      </rPr>
      <t xml:space="preserve">De acuerdo a la NIST se debe entender cual fue el impacto del incidente. Las lecciones aprendidas deben ser usadas para actualizar los planes de respuesta a los incidentes de SI. 
</t>
    </r>
    <r>
      <rPr>
        <b/>
        <sz val="11"/>
        <color rgb="FF000000"/>
        <rFont val="Calibri"/>
        <family val="2"/>
      </rPr>
      <t xml:space="preserve">
Tenga en cuenta para la calificación:</t>
    </r>
    <r>
      <rPr>
        <sz val="11"/>
        <color rgb="FF000000"/>
        <rFont val="Calibri"/>
        <family val="2"/>
      </rPr>
      <t xml:space="preserve">
La Entidad aprende continuamente sobre
los incidentes de seguridad presentados.
</t>
    </r>
  </si>
  <si>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</si>
  <si>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</si>
  <si>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</si>
  <si>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</si>
  <si>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</si>
  <si>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</si>
  <si>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</si>
  <si>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ID REQUISITO</t>
  </si>
  <si>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</si>
  <si>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</si>
  <si>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</si>
  <si>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</si>
  <si>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</si>
  <si>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</si>
  <si>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</si>
  <si>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</si>
  <si>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</si>
  <si>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</si>
  <si>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</si>
  <si>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</si>
  <si>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</si>
  <si>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</si>
  <si>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NIVEL</t>
  </si>
  <si>
    <t>CUMPLE?</t>
  </si>
  <si>
    <t>R1</t>
  </si>
  <si>
    <t>1) Si Se identifican en forma general los activos de información de la Entidad, estan en 40.
2) Si se cuenta con un inventario de activos de información física y lógica de toda la entidad, documentado y firmado por la alta dirección, estan en 60.
3) Si se revisa y monitorean periódicamente los activos de información de la entidad, estan en 80.</t>
  </si>
  <si>
    <t>Administrativas</t>
  </si>
  <si>
    <t>OPTIMIZADO</t>
  </si>
  <si>
    <t>R2</t>
  </si>
  <si>
    <t>Se clasifican los activos de información lógicos y físicos de la Entidad.</t>
  </si>
  <si>
    <t>GESTIONADO
CUANTITATIVAMENTE</t>
  </si>
  <si>
    <t>R3</t>
  </si>
  <si>
    <t>1. Si Los funcionarios de la Entidad no tienen conciencia de la seguridad y privacidad de la información y se han diseñado programas para los funcionarios de conciencia y comunicación, de las políticas de seguridad y privacidad de la información, estan en 20.
2. Si se observa en los funcionarios una conciencia de seguridad y privacidad de la información y los planes de toma de conciencia y comunicación, de las políticas de seguridad y privacidad de la información, estan aprobados y documentados, por la alta Dirección, estan en 40.
3. Si se han ejecutado los planes de toma de conciencia, comunicación y divulgación, de las políticas de seguridad y privacidad de la información, aprobados por la alta Dirección, , estan en 60.</t>
  </si>
  <si>
    <t xml:space="preserve"> DEFINIDO</t>
  </si>
  <si>
    <t>R4</t>
  </si>
  <si>
    <t>Existe la necesidad de implementar el Modelo de Seguridad y Privacidad de la Información, para definir políticas, procesos y procedimientos claros para dar una respuesta proactiva a las amenazas que se presenten en la Entidad.</t>
  </si>
  <si>
    <t>PHVA</t>
  </si>
  <si>
    <t>GESTIONADO</t>
  </si>
  <si>
    <t>INICIAL</t>
  </si>
  <si>
    <t>R5</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</si>
  <si>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</si>
  <si>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</si>
  <si>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Nivel de madurez alcanzado</t>
  </si>
  <si>
    <t>R6</t>
  </si>
  <si>
    <t>1. Si se empiezan a definir las políticas de seguridad y privacidad de la información basada en el Modelo de Seguridad y Privacidad de la Información, estan en 20.
2. Si se revisan y se aprueban las políticas de seguridad y privacidad de la información, , estan en 40.
3. Si se divulgan las políticas de seguridad y privacidad de la información,  estan en 60.</t>
  </si>
  <si>
    <t>R7</t>
  </si>
  <si>
    <t>Establecer y documentar el alcance, limites, política, procedimientos, roles y responsabilidades y del Modelo de Seguridad y Privacidad de la Información.</t>
  </si>
  <si>
    <t>R8</t>
  </si>
  <si>
    <t>Determinar el impacto que generan los eventos que atenten contra la integridad, disponibilidad y confidencialidad de la información de la Entidad.</t>
  </si>
  <si>
    <t>Tecnicas</t>
  </si>
  <si>
    <t>LIMITE DE MADUREZ INICIAL</t>
  </si>
  <si>
    <t>R9</t>
  </si>
  <si>
    <t>R10</t>
  </si>
  <si>
    <t xml:space="preserve">Aprobación de la alta dirección, documentada y firmada, para la Implementación del Modelo de Seguridad y Privacidad de la Información. </t>
  </si>
  <si>
    <t>R11</t>
  </si>
  <si>
    <t>Identificar los riesgos asociados con la información, físicos, lógicos, identificando sus vulnerabilidades y amenazas.</t>
  </si>
  <si>
    <t>R12</t>
  </si>
  <si>
    <t>1) Si se elaboran  informes de TODOS los incidentes de seguridad y privacidad de la información, TODOS estan documentados e incluidos en el plan de mejoramiento continuo.Se definen los controles y medidas necesarias para disminuir los incidentes y prevenir su ocurrencia en el futuro, estan en 40.
2) Si los controles y medidas identificados para disminuir los incidentes fueron implementados, estan en 60.</t>
  </si>
  <si>
    <t>R13</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</si>
  <si>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estan en 40.
2. Si se han divulgado e implementado los controles físicos y lógicos que wse han definido en la entidad, con los cuales se busca preservar la seguridad y privacidad de la información, estan en 60.</t>
  </si>
  <si>
    <t>R14</t>
  </si>
  <si>
    <t xml:space="preserve">Si existen planes de continuidad del negocio que contemplen los procesos críticos de la Entidad que garanticen la continuidad de los mismos. Se documentantan y protegen adecuadamente los planes de continuidad del negocio de la Entidad, este de estar documentado y firmado, por la alta Dirección, estan en 40.
Si se reconoce la importancia de ampliar los planes de continuidade del negocio a otros procesos, pero aun no se pueden incluir ni trabajar con ellos, estan en 60.
</t>
  </si>
  <si>
    <t>R15</t>
  </si>
  <si>
    <t>Los roles de seguridad y privacidad de la información están bien definidos y se lleva un registro de las actividades de cada uno.</t>
  </si>
  <si>
    <t>R16</t>
  </si>
  <si>
    <t>Dispositivos para movilidad y teletrabajo</t>
  </si>
  <si>
    <t>R17</t>
  </si>
  <si>
    <t>Protección contra código malicioso</t>
  </si>
  <si>
    <t>R18</t>
  </si>
  <si>
    <t>Copias de seguridad</t>
  </si>
  <si>
    <t>R19</t>
  </si>
  <si>
    <t>Gestión de la vulnerabilidad técnica</t>
  </si>
  <si>
    <t>LIMITE DE MADUREZ GESTIONADO</t>
  </si>
  <si>
    <t>R20</t>
  </si>
  <si>
    <t>Seguridad ligada a los recursos humanos, antes de la contratación</t>
  </si>
  <si>
    <t>R21</t>
  </si>
  <si>
    <t>Seguridad ligada a los recursos humanos, durante la contratación</t>
  </si>
  <si>
    <t>R22</t>
  </si>
  <si>
    <t>Seguridad ligada a los recursos humanos, al cese o cambio de puesto de trabajo</t>
  </si>
  <si>
    <t>R23</t>
  </si>
  <si>
    <t>Requisitos de negocio para el control de accesos.</t>
  </si>
  <si>
    <t>R24</t>
  </si>
  <si>
    <t>Responsabilidades del usuario frente al control de accesos</t>
  </si>
  <si>
    <t>R25</t>
  </si>
  <si>
    <t>Seguridad física y ambiental en áreas seguras</t>
  </si>
  <si>
    <t>R26</t>
  </si>
  <si>
    <t>Seguridad física y ambiental de los equipos</t>
  </si>
  <si>
    <t>R27</t>
  </si>
  <si>
    <t>Responsabilidades y procedimientos de operación</t>
  </si>
  <si>
    <t>R28</t>
  </si>
  <si>
    <t>Seguridad en la operativa, control del software en explotación</t>
  </si>
  <si>
    <t>R29</t>
  </si>
  <si>
    <t>Gestión de la seguridad en las redes.</t>
  </si>
  <si>
    <t>R30</t>
  </si>
  <si>
    <t>Intercambio de información con partes externas</t>
  </si>
  <si>
    <t>R31</t>
  </si>
  <si>
    <t>Adquisición, desarrollo y mantenimiento de los sistemas de información, requisitos de seguridad de los sistemas de información.</t>
  </si>
  <si>
    <t>R32</t>
  </si>
  <si>
    <t>Adquisición, desarrollo y mantenimiento de los sistemas de información, seguridad en los procesos de desarrollo y soporte.</t>
  </si>
  <si>
    <t>R33</t>
  </si>
  <si>
    <t>Adquisición, desarrollo y mantenimiento de los sistemas de información, datos de prueba.</t>
  </si>
  <si>
    <t>R34</t>
  </si>
  <si>
    <t>Gestión de incidentes en la seguridad de la información, notificación de los eventos de seguridad de la información.</t>
  </si>
  <si>
    <t>R35</t>
  </si>
  <si>
    <t>Gestión de incidentes en la seguridad de la información, notificación de puntos débiles de la seguridad.</t>
  </si>
  <si>
    <t>R36</t>
  </si>
  <si>
    <t>Gestión de incidentes en la seguridad de la información, recopilación de evidencias.</t>
  </si>
  <si>
    <t>R37</t>
  </si>
  <si>
    <t>Implantación de la continuidad de la seguridad de la información.</t>
  </si>
  <si>
    <t>R38</t>
  </si>
  <si>
    <t>Seguridad de la información en las relaciones con suministradores.</t>
  </si>
  <si>
    <t>R39</t>
  </si>
  <si>
    <t>Gestión de la prestación del servicio por suministradores.</t>
  </si>
  <si>
    <t>R40</t>
  </si>
  <si>
    <t>Se implementa el plan de tratamiento de riesgos y las medidas necesarias para mitigar la materialización de las amenazas.</t>
  </si>
  <si>
    <t>LIMITE DE MADUREZ DEFINIDO</t>
  </si>
  <si>
    <t>R41</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</si>
  <si>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</si>
  <si>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R42</t>
  </si>
  <si>
    <t>Se realizan pruebas de manera sistemática a los controles, para determinar si están funcionando de manera adecuada. Se deben generar informes del desempeño de la operación del MSPI, con la revisión y verificación continua de los controles implementados. Tambien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</si>
  <si>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R43</t>
  </si>
  <si>
    <t>1) Se realizan pruebas y ventanas de mantenimiento (simulacro), para determinar la efectividad de los planes de respuesta de incidentes, es 60.
2) Si La Entidad aprende continuamente sobre los incidentes de seguridad presentados, es 80.</t>
  </si>
  <si>
    <t>R44</t>
  </si>
  <si>
    <t>Se realizan pruebas a las aplicaciones o software desarrollado “in house” para determinar que umplen con los requisitos de seguridad y privacidad de la información</t>
  </si>
  <si>
    <t>R45</t>
  </si>
  <si>
    <t>Registro de actividades en seguridad (bitácora operativa).</t>
  </si>
  <si>
    <t>R46</t>
  </si>
  <si>
    <t>1) Elaboración de planes de mejora es 60
2) Se implementan las acciones correctivas y planes de mejora es 80</t>
  </si>
  <si>
    <t>R47</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</si>
  <si>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</si>
  <si>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R48</t>
  </si>
  <si>
    <t>Gestión de acceso de usuario.</t>
  </si>
  <si>
    <t xml:space="preserve">T.1.2 </t>
  </si>
  <si>
    <t>R49</t>
  </si>
  <si>
    <t>Control de acceso a sistemas y aplicaciones</t>
  </si>
  <si>
    <t>R50</t>
  </si>
  <si>
    <t>Controles Criptográficos</t>
  </si>
  <si>
    <t>R51</t>
  </si>
  <si>
    <t>Consideraciones de las auditorías de los sistemas de información.</t>
  </si>
  <si>
    <t>R52</t>
  </si>
  <si>
    <r>
      <rPr>
        <sz val="11"/>
        <color rgb="FF000000"/>
        <rFont val="Calibri"/>
        <family val="2"/>
      </rPr>
      <t>Seguridad en la operativa,</t>
    </r>
    <r>
      <rPr>
        <b/>
        <sz val="11"/>
        <color rgb="FF000000"/>
        <rFont val="Calibri"/>
        <family val="2"/>
      </rPr>
      <t xml:space="preserve"> </t>
    </r>
    <r>
      <rPr>
        <sz val="11"/>
        <color rgb="FF000000"/>
        <rFont val="Calibri"/>
        <family val="2"/>
      </rPr>
      <t>registro de actividad y supervisión.</t>
    </r>
  </si>
  <si>
    <t>R53</t>
  </si>
  <si>
    <t>Cumplimiento de los requisitos legales y contractuales.</t>
  </si>
  <si>
    <t>LIMITE DE MADUREZ GESTIONADO CUANTITATIVAMENTE</t>
  </si>
  <si>
    <t>R55</t>
  </si>
  <si>
    <t>LIMITE DE MADUREZ OPTIMIZADO</t>
  </si>
  <si>
    <t xml:space="preserve">
FTIC-LP-09-15
INSTRUMENTO DE IDENTIFICACIÓN DE LA LINEA BASE DE SEGURIDAD ADMINISTRATIVA Y TÉCNICA
HOJA LEVANTAMIENTO DE INFORMACIÓN</t>
  </si>
  <si>
    <t>SUBCATEGORIA NIST</t>
  </si>
  <si>
    <t>CONTROL ANEXO A ISO 27001</t>
  </si>
  <si>
    <t xml:space="preserve">CALIFICACIÓN </t>
  </si>
  <si>
    <t>NIVEL IDEAL</t>
  </si>
  <si>
    <t>DE.AE-1, DE.AE-3, DE.AE-4, DE.AE-5</t>
  </si>
  <si>
    <t>La detección de actividades anómalas se realiza oportunamente y se entiende el impacto potencial de los eventos:
1) Se establece y gestiona una linea base de las operaciones de red, los flujos de datos esperados para usuarios y sistemas.
2) Se agregan y correlacionan datos de eventso de multiples fuentes y sensores.
3) Se determina el impacto de los eventos
4) Se han establecido los umbrales de alerta de los incidentes.</t>
  </si>
  <si>
    <t>DE.AE-1</t>
  </si>
  <si>
    <t>La efectividad de las tecnologías de protección se comparte con las partes autorizadas y apropiadas.</t>
  </si>
  <si>
    <t>ID.BE-2</t>
  </si>
  <si>
    <t>ID.GV-4</t>
  </si>
  <si>
    <t>RS.CO-4, RS.CO-5</t>
  </si>
  <si>
    <t>Las actividades de respuesta son coordinadas con las partes interesadas tanto internas como externas, segun sea apropiado, para incluir soporte externo de entidades o agencias estatales o legales.:
1) Los planes de respuesta a incidentes estan coordinados con las partes interesadas de manera consistente.
2) De manera voluntaria se comparte información con partes interesadas externas para alcanzar una conciencia más amplia de la situación de ciberseguridad.</t>
  </si>
  <si>
    <t>RC.CO-1, RC.CO-2, RC.CO-3</t>
  </si>
  <si>
    <t>Las actividades de restauración son coordinadas con las partes internas y externas, como los centros de coordinación, provedores de servicios de Internet, los dueños de los sistemas atacados, las víctimas, otros CSIRT, y proveedores.:
1) Se gestionan las comunicaciones hacia el público.
2) Se procura la no afectación de la reputación o la reparación de la misma.
3) Las actividasdes de recuperación son comunicadas a las partes interesadas internas y a los grupos de gerentes y directores.</t>
  </si>
  <si>
    <t>ID.RA-3</t>
  </si>
  <si>
    <t>Las amenazas internas y externas son identificadas y documentadas.</t>
  </si>
  <si>
    <t>RS.IM-2</t>
  </si>
  <si>
    <t>Las estrategias de respuesta se actualizan</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</si>
  <si>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</si>
  <si>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</si>
  <si>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</si>
  <si>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</si>
  <si>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</si>
  <si>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</si>
  <si>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</si>
  <si>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</si>
  <si>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busqueda de eventos como personal no autorizado, u otros eventos relacionados con  conecciones, dispositivos y software. </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</si>
  <si>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</si>
  <si>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</si>
  <si>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</si>
  <si>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</si>
  <si>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</si>
  <si>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</si>
  <si>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</si>
  <si>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</si>
  <si>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</si>
  <si>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</si>
  <si>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</si>
  <si>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</si>
  <si>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</si>
  <si>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</si>
  <si>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</si>
  <si>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</si>
  <si>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</si>
  <si>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</si>
  <si>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</si>
  <si>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</si>
  <si>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</si>
  <si>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</si>
  <si>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</si>
  <si>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</si>
  <si>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</si>
  <si>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</si>
  <si>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</si>
  <si>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</si>
  <si>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</si>
  <si>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</si>
  <si>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</si>
  <si>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</si>
  <si>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</si>
  <si>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</si>
  <si>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</si>
  <si>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</si>
  <si>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</si>
  <si>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</si>
  <si>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</si>
  <si>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</si>
  <si>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</si>
  <si>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</si>
  <si>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</si>
  <si>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</si>
  <si>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En la nueva estructura y definición del manual de funciones se definen los roles y responsabilidades.
Resolución de roles y responsabilidades del plan de incidentes
En del Decreto 1000-890 del 26/08/2019 se definen los roles y responsabilidades
Comité Interno de seguridad conformado según decreto 176 de abril de 2021,
Roles y responsabilidades definidas en la política general del SGSI</t>
  </si>
  <si>
    <t xml:space="preserve">https://ibague.gov.co/portal/admin/archivos/normatividad/2021/34370-DEC-20210503094005.PDF
https://ibague.gov.co/portal/admin/archivos/publicaciones/2021/25048-DOC-20210511151112.pdf
</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</si>
  <si>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2020
2) El resultado de las auditorías del año 2020
3) Las oportunidades de mejora o cambios en la seguridad de la información identificados.
</t>
  </si>
  <si>
    <t>ALCALDIA DE IBAGUE</t>
  </si>
  <si>
    <t>tic@ibague.gov.co</t>
  </si>
  <si>
    <t>Profesional Especializado</t>
  </si>
  <si>
    <t>% de Avance Actual Entidad</t>
  </si>
  <si>
    <t>TOTAL</t>
  </si>
  <si>
    <t>Administrado</t>
  </si>
  <si>
    <t>FUNCION CIBERSEGURIDAD</t>
  </si>
  <si>
    <t>META</t>
  </si>
  <si>
    <t>Total general</t>
  </si>
  <si>
    <t>MODELO FRAMEWORK CIBERSEGURIDAD NIST</t>
  </si>
  <si>
    <t>Etiquetas de fila</t>
  </si>
  <si>
    <t>CALIFICACIÓN ENTIDAD</t>
  </si>
  <si>
    <t>NIVEL IDEAL CSF</t>
  </si>
  <si>
    <t>PROTEGER</t>
  </si>
  <si>
    <t>Orden Territorial</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</si>
  <si>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
Visión Institucional</t>
  </si>
  <si>
    <t>Análisis de Contexto</t>
  </si>
  <si>
    <t>https://ibague.gov.co/portal/seccion/contenido/index.php?type=3&amp;cnt=129</t>
  </si>
  <si>
    <t>https://ibague.gov.co/portal/seccion/contenido/index.php?type=3&amp;cnt=49</t>
  </si>
  <si>
    <t>HVA</t>
  </si>
  <si>
    <t>Decreto 1000-0176 del 30/04/2021</t>
  </si>
  <si>
    <t xml:space="preserve">Matriz DOFA </t>
  </si>
  <si>
    <t>publicada en :https://ibague.gov.co/portal/seccion/contenido/index.php?type=3&amp;cnt=129</t>
  </si>
  <si>
    <t>Mapa de Procesos
Decreto 1000-0176 del 30/04/2021</t>
  </si>
  <si>
    <t>Organigrama. Decreto 1000-004. de 2019</t>
  </si>
  <si>
    <t>Política General de Seguridad de la información
Decreto 1000-0176 de 2021</t>
  </si>
  <si>
    <t>https://ibague.gov.co/portal/admin/archivos/publicaciones/2021/25048-DOC-20211109141647.pdf</t>
  </si>
  <si>
    <t xml:space="preserve">Política General de Seguridad de la información
Decreto 1000-0176 de 2021
Resolución 2500-00010 de diciembre de 2020
</t>
  </si>
  <si>
    <t>IPV6 Control</t>
  </si>
  <si>
    <t>se descarga del https://micrositios.mintic.gov.co/ipv6/control/app/index.php</t>
  </si>
  <si>
    <t xml:space="preserve">Instrumento_Evaluacion_MSPI (4)
Acta 01 de 2001 del Comité de Seguridad </t>
  </si>
  <si>
    <t>Política General de Seguridad de la información</t>
  </si>
  <si>
    <t>Política de Administración de Riesgos</t>
  </si>
  <si>
    <t>https://ibague.gov.co/portal/admin/archivos/publicaciones/2021/20319-DOC-20210205081406.pdf</t>
  </si>
  <si>
    <t>Matriz de riesgos de seguridad digital</t>
  </si>
  <si>
    <t>Existe la política específica de seguridad :7, Política de seguridad de los Recursos Humanos</t>
  </si>
  <si>
    <t>Existe la política específica de seguridad :7.1 Política de seguridad de los Recursos Humanos</t>
  </si>
  <si>
    <t>https://ibague.gov.co/portal/admin/archivos/publicaciones/2021/40926-DOC-20211207115808.pdf</t>
  </si>
  <si>
    <t>PLA-SIG-502 PLAN DE SENSIBILIZACIÓN, CAPACITACIÓN Y COMUNICACIÓN.</t>
  </si>
  <si>
    <t>Existe la política específica de seguridad : 7.2.3 Proceso disciplinario</t>
  </si>
  <si>
    <t>Inventario de activos de información</t>
  </si>
  <si>
    <t>Desactualizado y sin aprobación</t>
  </si>
  <si>
    <t>no existe</t>
  </si>
  <si>
    <t>Inclusión de la seguridad de la información en la gestión de proyectos</t>
  </si>
  <si>
    <t xml:space="preserve">Política de seguridad de la Información en la Gestión de Proyectos: 6.1.5 </t>
  </si>
  <si>
    <t>No existe</t>
  </si>
  <si>
    <t>Existe la política específica de seguridad : 13.2 Transferencia de información</t>
  </si>
  <si>
    <t>Reporte de eventos e incidentes de seguridad de la información de los últimos 12 meses.</t>
  </si>
  <si>
    <t>Infome gestión de incidentes</t>
  </si>
  <si>
    <t>Existe el Plan de Gestión de incidentes, pero los reportes no se están estandarizando</t>
  </si>
  <si>
    <t>PLA-SIG-504 PLAN DE CONTINUIDAD DEL NEGOCIO</t>
  </si>
  <si>
    <t>https://ibague.gov.co/portal/admin/archivos/publicaciones/2021/26851-DOC-20211109142435.pdf</t>
  </si>
  <si>
    <t>Normograma</t>
  </si>
  <si>
    <t>no actualizado el normograma de la entidad publicado en: https://ibague.gov.co/portal/seccion/contenido/index.php?type=3&amp;cnt=129</t>
  </si>
  <si>
    <t>Dos Informes de Auditoria vigencia 2020 y 2021</t>
  </si>
  <si>
    <t>Documentos publicados en el proceso del SIG, e Infraestructura Tecnológica</t>
  </si>
  <si>
    <t>Hoja de vida de indicadores del SGSI</t>
  </si>
  <si>
    <t>https://ibague.gov.co/portal/seccion/contenido/contenido.php?type=3&amp;cnt=129&amp;subtype=1&amp;subcnt=226</t>
  </si>
  <si>
    <t>No existe, existe la política general . Decreto 1000-0176 de 2021</t>
  </si>
  <si>
    <t>Mapa de riesgos de seguridad digital</t>
  </si>
  <si>
    <t>Plan de trabajo vigencia 2021, aprobado por el Comité de Gestión y Desempeño Insitucional y el Comité de Seguridad. 
En construcción el plan vigencia 2022</t>
  </si>
  <si>
    <t>Hoja de vida de indicadores del SGSI, aprobados en comité de Seguridad Acta 2 de noviembre 9 de 2021</t>
  </si>
  <si>
    <t>Plan de auditorias Vigencia 2021 aprobado en el comité de control interno</t>
  </si>
  <si>
    <t>Informe de auditoria interna del 10/08/2021</t>
  </si>
  <si>
    <t>Documento con el consolidado de las auditorías realizadas de acuerdo con el plan de auditorías,  revisado y aprobado por la alta dirección y verifique como se asegura que los hallazgos, brechas, debilidades y oportunidades de mejora se subsanen, para asegurar la mejora continua.</t>
  </si>
  <si>
    <t xml:space="preserve">Dirección del Talento Humano
Ana Maria Triana Lombana </t>
  </si>
  <si>
    <t xml:space="preserve">Secretaria de las TIC
Claudia Gisella Rengifo Parra.
</t>
  </si>
  <si>
    <t>Profesional Universitario
Jhon Freddy Lugo</t>
  </si>
  <si>
    <t>Secretaria de las TIC
Claudia Gisella Rengifo Parra.</t>
  </si>
  <si>
    <t>Dirección del Fortalecimiento Institucional</t>
  </si>
  <si>
    <t xml:space="preserve"> Oficina de Control Interno
Magda Gisela Herrera Jiménez a partir del 1/01/2022</t>
  </si>
  <si>
    <t>Oficina de Contratación
Andrés Camilo Acevedo Barragán a partir del 1/01/2022</t>
  </si>
  <si>
    <t>Política de seguridad de la información. 6.2 Política para Uso de Dispositivos Móviles y Teletrabajo https://ibague.gov.co/portal/admin/archivos/publicaciones/2021/40926-DOC-20211207115808.pdf</t>
  </si>
  <si>
    <t>Resolución 1000-0545 del 27/10/2016, acuerdo 007 del 8/08/2014,  Informe Avance teletrabajo meta A.5.1…2..13 (al tablero). 6.2 Política para Uso de Dispositivos Móviles y Teletrabajo https://ibague.gov.co/portal/admin/archivos/publicaciones/2021/40926-DOC-20211207115808.pdf</t>
  </si>
  <si>
    <t>En la minuta del contrato se encuentra establecida la obligación con respecto a los archivos e información. Política definida
7.3 Terminación y cambio de empleo. https://ibague.gov.co/portal/admin/archivos/publicaciones/2021/40926-DOC-20211207115808.pdf</t>
  </si>
  <si>
    <t>Documento de políticas publicadas en: hhttps://ibague.gov.co/portal/admin/archivos/publicaciones/2021/40926-DOC-20211207115808.pdf
circulares y correos de publicación de las políticas: en PISAMI y en el drive de desarrollo@ibaague.gov.co, Circular 0007-21/03/2017, 0008-21/03/2017, 00012 15/05/2017, 00014 31/07/2017, 00018 del 13/09/2017, 038183 del 14/08/2017, 0001 18/01/2018, 0002 del 20/01/2018, 0005 del 7/06/2018,00014 del 28/12/2018, 00021 23/08/2019, 00022 del 23/08/219, 00030  del 26/11/2019. Planillas de asistencia capacitación: 1/11/2019, 16/10/2019, 18/09/2019, memorando certificado inducción  2019-528121 del 6/11/2019 316 capacitados</t>
  </si>
  <si>
    <t xml:space="preserve">Control de accesos mediante usuario y contraseña con privilegios según autorización de los líderes de los procesos y funciones que desempeñen. 
Política https://ibague.gov.co/portal/admin/archivos/publicaciones/2021/40926-DOC-20211207115808.pdf
</t>
  </si>
  <si>
    <t>En el desarrollo del sistema de información integrado propio de la Alcaldía, se aplican las políticas y controles establecidos para el sistema de Gestión de Seguridad de la Información: Evidencia: Esquema de Auditoria Pisami: https://drive.google.com/drive/folders/0ByaqzFA6MXu6bDEtdmlpSVVVQ2M. 6.1.5 Seguridad de la información en la gestión de proyectos</t>
  </si>
  <si>
    <t xml:space="preserve">se tiene definida la política 7 POLITICA DE SEGURIDAD DE LOS RECURSOS HUMANOS.. 7.1 Antes de asumir el empleo, https://ibague.gov.co/portal/admin/archivos/publicaciones/2021/40926-DOC-20211207115808.pdf
</t>
  </si>
  <si>
    <t xml:space="preserve">Se han realizado capacitaciones en seguridad a algunos contratistas 
https://drive.google.com/drive/u/1/folders/1EGnQf7OuHFQWu_jlYzW_Y93yKi2fjyBt
</t>
  </si>
  <si>
    <t>Se han realizado acciones tendientes a la divulgación de las políticas.
circulares y correos de publicación de las políticas: en PISAMI y en el drive de desarrollo@ibaague.gov.co, Planillas de asistencia capacitación, . video disponible en PISAMI-Herramientas
Circulares y capacitaciones planillas y videos de la vigencia . drive  https://drive.google.com/drive/u/1/folders/17-wzhwUgQ3bZiIgwOoEGZV2_xv5QA4-m</t>
  </si>
  <si>
    <t>Se aplica el código único disciplinaro:  Política 7.2.3 Proceso disciplinario. https://ibague.gov.co/portal/admin/archivos/publicaciones/2021/40926-DOC-20211207115808.pdf</t>
  </si>
  <si>
    <t>En los contratos se encuentra una claúsula de confidencialidad en Obligaciones Generales. 13.2.4 Acuerdos de confidencialidad o de no divulgación .https://ibague.gov.co/portal/admin/archivos/publicaciones/2021/40926-DOC-20211207115808.pdf</t>
  </si>
  <si>
    <t>Matriz de clasificación de la información publicacda en el portal web.
https://www.ibague.gov.co/portal/seccion/contenido/contenido.php?type=2&amp;cnt=2&amp;subtype=1&amp;subcnt=224
En proceso de actualización para la presente vigencia</t>
  </si>
  <si>
    <t xml:space="preserve">Matriz de clasificación de la información publicacda en el portal web.
https://www.ibague.gov.co/portal/seccion/contenido/contenido.php?type=2&amp;cnt=2&amp;subtype=1&amp;subcnt=224
https://www.ibague.gov.co/portal/admin/archivos/publicaciones/2019/26291-DOC-20190730.pdf
</t>
  </si>
  <si>
    <t>Política de seguridad de la información 8.1 Responsabilidad por los activos
https://ibague.gov.co/portal/admin/archivos/publicaciones/2021/40926-DOC-20211207115808.pdf</t>
  </si>
  <si>
    <t xml:space="preserve">Circulares y formato para la clasificación de la información, 
https://drive.google.com/drive/folders/0B2UCji2268gwM25LR1JwcUNPMTA
Política: 8.2 Clasificación de la información..
</t>
  </si>
  <si>
    <t>Se definió la política 8.2.2 Etiquetado de la información</t>
  </si>
  <si>
    <t xml:space="preserve">Políticas de acceso , backups, plan de copias (Drive de desarrollo)
https://www.ibague.gov.co/portal/admin/archivos/publicaciones/2019/25289-DOC-20190917092150.pdf
Política: 8.2.3 Manejo de activos
</t>
  </si>
  <si>
    <t>8.3.1 Gestión de medios removibles. https://ibague.gov.co/portal/admin/archivos/publicaciones/2021/40926-DOC-20211207115808.pdf</t>
  </si>
  <si>
    <t>Política 8.3.3 Transferencia de medios físicos</t>
  </si>
  <si>
    <t>Plan de continuidad de negocio
https://ibague.gov.co/portal/admin/archivos/publicaciones/2021/26851-DOC-20211109142435.pdf</t>
  </si>
  <si>
    <r>
      <rPr>
        <sz val="11"/>
        <rFont val="Calibri"/>
        <family val="2"/>
      </rPr>
      <t>Política: 17.1.3 Verificación, revisión y evaluación de la continuidad de la seguridad de la
información</t>
    </r>
    <r>
      <rPr>
        <sz val="11"/>
        <color theme="10"/>
        <rFont val="Calibri"/>
        <family val="2"/>
      </rPr>
      <t xml:space="preserve">
</t>
    </r>
    <r>
      <rPr>
        <u/>
        <sz val="11"/>
        <color theme="10"/>
        <rFont val="Calibri"/>
        <family val="2"/>
      </rPr>
      <t xml:space="preserve">
https://ibague.gov.co/portal/admin/archivos/publicaciones/2021/26851-DOC-20211109142435.pdf</t>
    </r>
  </si>
  <si>
    <t>No hay membrecia,</t>
  </si>
  <si>
    <t>Auditoria de control interno en el mes de marzo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</si>
</sst>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75">
    <font>
      <sz val="11"/>
      <color rgb="FF000000"/>
      <name val="Calibri"/>
    </font>
    <font>
      <sz val="11"/>
      <color theme="1"/>
      <name val="calibri"/>
      <family val="2"/>
      <scheme val="minor"/>
    </font>
    <font>
      <sz val="11"/>
      <color theme="1"/>
      <name val="calibri"/>
      <family val="2"/>
      <scheme val="minor"/>
    </font>
    <font>
      <sz val="11"/>
      <color rgb="FFFF0000"/>
      <name val="Calibri"/>
      <family val="2"/>
    </font>
    <font>
      <b/>
      <sz val="14"/>
      <color rgb="FFFFFFFF"/>
      <name val="Calibri"/>
      <family val="2"/>
    </font>
    <font>
      <sz val="11"/>
      <name val="Calibri"/>
      <family val="2"/>
    </font>
    <font>
      <u/>
      <sz val="11"/>
      <color theme="10"/>
      <name val="Calibri"/>
      <family val="2"/>
    </font>
    <font>
      <b/>
      <sz val="11"/>
      <color rgb="FFFFFFFF"/>
      <name val="Calibri"/>
      <family val="2"/>
    </font>
    <font>
      <b/>
      <sz val="12"/>
      <color rgb="FFFFFFFF"/>
      <name val="Calibri"/>
      <family val="2"/>
    </font>
    <font>
      <b/>
      <sz val="10"/>
      <color theme="1"/>
      <name val="Calibri"/>
      <family val="2"/>
    </font>
    <font>
      <sz val="9"/>
      <color rgb="FF000000"/>
      <name val="Calibri"/>
      <family val="2"/>
    </font>
    <font>
      <sz val="10"/>
      <color theme="1"/>
      <name val="Calibri"/>
      <family val="2"/>
    </font>
    <font>
      <sz val="11"/>
      <color theme="1"/>
      <name val="Calibri"/>
      <family val="2"/>
    </font>
    <font>
      <sz val="14"/>
      <color rgb="FF000000"/>
      <name val="Calibri"/>
      <family val="2"/>
    </font>
    <font>
      <b/>
      <sz val="10"/>
      <color rgb="FFFFFFFF"/>
      <name val="Calibri"/>
      <family val="2"/>
    </font>
    <font>
      <b/>
      <sz val="11"/>
      <color rgb="FF000000"/>
      <name val="Calibri"/>
      <family val="2"/>
    </font>
    <font>
      <sz val="11"/>
      <color rgb="FFFFFFFF"/>
      <name val="Calibri"/>
      <family val="2"/>
    </font>
    <font>
      <b/>
      <i/>
      <sz val="16"/>
      <color rgb="FFFFFFFF"/>
      <name val="Calibri"/>
      <family val="2"/>
    </font>
    <font>
      <b/>
      <sz val="20"/>
      <color rgb="FFFFFFFF"/>
      <name val="Calibri"/>
      <family val="2"/>
    </font>
    <font>
      <u/>
      <sz val="11"/>
      <color theme="10"/>
      <name val="Calibri"/>
      <family val="2"/>
    </font>
    <font>
      <sz val="11"/>
      <color theme="1"/>
      <name val="Calibri"/>
      <family val="2"/>
    </font>
    <font>
      <u/>
      <sz val="11"/>
      <color theme="10"/>
      <name val="Calibri"/>
      <family val="2"/>
    </font>
    <font>
      <b/>
      <sz val="20"/>
      <color rgb="FF000000"/>
      <name val="Calibri"/>
      <family val="2"/>
    </font>
    <font>
      <sz val="10"/>
      <color theme="1"/>
      <name val="Arial"/>
      <family val="2"/>
    </font>
    <font>
      <b/>
      <sz val="12"/>
      <color rgb="FF000000"/>
      <name val="Calibri"/>
      <family val="2"/>
    </font>
    <font>
      <b/>
      <sz val="9"/>
      <color rgb="FF000000"/>
      <name val="Calibri"/>
      <family val="2"/>
    </font>
    <font>
      <sz val="12"/>
      <color rgb="FF000000"/>
      <name val="Calibri"/>
      <family val="2"/>
    </font>
    <font>
      <b/>
      <sz val="18"/>
      <color rgb="FF000000"/>
      <name val="Calibri"/>
      <family val="2"/>
    </font>
    <font>
      <b/>
      <sz val="9"/>
      <color rgb="FFFFFFFF"/>
      <name val="Calibri"/>
      <family val="2"/>
    </font>
    <font>
      <b/>
      <sz val="10"/>
      <color rgb="FFFFFFFF"/>
      <name val="Open Sans"/>
      <family val="2"/>
    </font>
    <font>
      <b/>
      <sz val="11"/>
      <color rgb="FFFF0000"/>
      <name val="Calibri"/>
      <family val="2"/>
    </font>
    <font>
      <sz val="14"/>
      <color rgb="FFFF0000"/>
      <name val="Calibri"/>
      <family val="2"/>
    </font>
    <font>
      <sz val="8"/>
      <color theme="1"/>
      <name val="Calibri"/>
      <family val="2"/>
    </font>
    <font>
      <u/>
      <sz val="11"/>
      <color theme="10"/>
      <name val="Calibri"/>
      <family val="2"/>
    </font>
    <font>
      <b/>
      <sz val="8"/>
      <color theme="1"/>
      <name val="Tahoma"/>
      <family val="2"/>
    </font>
    <font>
      <b/>
      <sz val="16"/>
      <color rgb="FF000000"/>
      <name val="Calibri"/>
      <family val="2"/>
    </font>
    <font>
      <u/>
      <sz val="11"/>
      <color theme="10"/>
      <name val="Calibri"/>
      <family val="2"/>
    </font>
    <font>
      <b/>
      <sz val="11"/>
      <color rgb="FFFFFF00"/>
      <name val="Calibri"/>
      <family val="2"/>
    </font>
    <font>
      <b/>
      <i/>
      <sz val="11"/>
      <color rgb="FFFFFFFF"/>
      <name val="Calibri"/>
      <family val="2"/>
    </font>
    <font>
      <sz val="11"/>
      <color rgb="FF000000"/>
      <name val="Calibri"/>
      <family val="2"/>
    </font>
    <font>
      <sz val="10"/>
      <color rgb="FFFF0000"/>
      <name val="Calibri"/>
      <family val="2"/>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u/>
      <sz val="11"/>
      <color theme="10"/>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sz val="9"/>
      <color rgb="FF000000"/>
      <name val="Calibri"/>
      <family val="2"/>
    </font>
    <font>
      <sz val="18"/>
      <color theme="1"/>
      <name val="calibri"/>
      <family val="2"/>
      <scheme val="minor"/>
    </font>
    <font>
      <b/>
      <sz val="12"/>
      <color theme="1"/>
      <name val="calibri"/>
      <family val="2"/>
      <scheme val="minor"/>
    </font>
    <font>
      <b/>
      <sz val="9"/>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sz val="11"/>
      <color theme="10"/>
      <name val="Calibri"/>
      <family val="2"/>
    </font>
  </fonts>
  <fills count="30">
    <fill>
      <patternFill patternType="none"/>
    </fill>
    <fill>
      <patternFill patternType="gray125"/>
    </fill>
    <fill>
      <patternFill patternType="solid">
        <fgColor rgb="FF8F45C7"/>
        <bgColor rgb="FF8F45C7"/>
      </patternFill>
    </fill>
    <fill>
      <patternFill patternType="solid">
        <fgColor rgb="FFFFFFFF"/>
        <bgColor rgb="FFFFFFFF"/>
      </patternFill>
    </fill>
    <fill>
      <patternFill patternType="solid">
        <fgColor rgb="FFC00000"/>
        <bgColor rgb="FFC00000"/>
      </patternFill>
    </fill>
    <fill>
      <patternFill patternType="solid">
        <fgColor rgb="FF7030A0"/>
        <bgColor rgb="FF7030A0"/>
      </patternFill>
    </fill>
    <fill>
      <patternFill patternType="solid">
        <fgColor rgb="FFCC66FF"/>
        <bgColor rgb="FFCC66FF"/>
      </patternFill>
    </fill>
    <fill>
      <patternFill patternType="solid">
        <fgColor rgb="FFFBE4D5"/>
        <bgColor rgb="FFFBE4D5"/>
      </patternFill>
    </fill>
    <fill>
      <patternFill patternType="solid">
        <fgColor rgb="FFD8D8D8"/>
        <bgColor rgb="FFD8D8D8"/>
      </patternFill>
    </fill>
    <fill>
      <patternFill patternType="solid">
        <fgColor rgb="FFBFBFBF"/>
        <bgColor rgb="FFBFBFBF"/>
      </patternFill>
    </fill>
    <fill>
      <patternFill patternType="solid">
        <fgColor rgb="FF00B0F0"/>
        <bgColor rgb="FF00B0F0"/>
      </patternFill>
    </fill>
    <fill>
      <patternFill patternType="solid">
        <fgColor rgb="FF0070C0"/>
        <bgColor rgb="FF0070C0"/>
      </patternFill>
    </fill>
    <fill>
      <patternFill patternType="solid">
        <fgColor rgb="FF92D050"/>
        <bgColor rgb="FF92D050"/>
      </patternFill>
    </fill>
    <fill>
      <patternFill patternType="solid">
        <fgColor rgb="FFFFC000"/>
        <bgColor rgb="FFFFC000"/>
      </patternFill>
    </fill>
    <fill>
      <patternFill patternType="solid">
        <fgColor rgb="FFFEF2CB"/>
        <bgColor rgb="FFFEF2CB"/>
      </patternFill>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theme="4" tint="0.79998168889431442"/>
        <bgColor theme="4" tint="0.79998168889431442"/>
      </patternFill>
    </fill>
    <fill>
      <patternFill patternType="solid">
        <fgColor rgb="FF9A00D0"/>
        <bgColor indexed="64"/>
      </patternFill>
    </fill>
    <fill>
      <patternFill patternType="solid">
        <fgColor theme="0" tint="-0.249977111117893"/>
        <bgColor indexed="64"/>
      </patternFill>
    </fill>
    <fill>
      <patternFill patternType="solid">
        <fgColor rgb="FFFFFF00"/>
        <bgColor indexed="64"/>
      </patternFill>
    </fill>
  </fills>
  <borders count="10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style="medium">
        <color rgb="FF000000"/>
      </right>
      <top/>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diagonal/>
    </border>
    <border>
      <left style="medium">
        <color rgb="FF000000"/>
      </left>
      <right/>
      <top/>
      <bottom/>
      <diagonal/>
    </border>
    <border>
      <left style="thin">
        <color rgb="FF000000"/>
      </left>
      <right style="medium">
        <color rgb="FF000000"/>
      </right>
      <top style="medium">
        <color rgb="FF000000"/>
      </top>
      <bottom style="thin">
        <color rgb="FF000000"/>
      </bottom>
      <diagonal/>
    </border>
    <border>
      <left style="double">
        <color rgb="FF000000"/>
      </left>
      <right style="double">
        <color rgb="FF000000"/>
      </right>
      <top style="double">
        <color rgb="FF000000"/>
      </top>
      <bottom style="double">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5">
    <xf numFmtId="0" fontId="0" fillId="0" borderId="0"/>
    <xf numFmtId="0" fontId="6" fillId="0" borderId="0" applyNumberFormat="0" applyFill="0" applyBorder="0" applyAlignment="0" applyProtection="0"/>
    <xf numFmtId="0" fontId="2" fillId="0" borderId="39"/>
    <xf numFmtId="0" fontId="47" fillId="0" borderId="39" applyNumberFormat="0" applyFill="0" applyBorder="0" applyAlignment="0" applyProtection="0"/>
    <xf numFmtId="9" fontId="2" fillId="0" borderId="39" applyFont="0" applyFill="0" applyBorder="0" applyAlignment="0" applyProtection="0"/>
  </cellStyleXfs>
  <cellXfs count="494">
    <xf numFmtId="0" fontId="0" fillId="0" borderId="0" xfId="0"/>
    <xf numFmtId="0" fontId="3" fillId="0" borderId="0" xfId="0" applyFont="1"/>
    <xf numFmtId="0" fontId="0" fillId="0" borderId="1" xfId="0" applyBorder="1"/>
    <xf numFmtId="0" fontId="0" fillId="0" borderId="4" xfId="0" applyBorder="1"/>
    <xf numFmtId="0" fontId="0" fillId="0" borderId="5" xfId="0" applyBorder="1"/>
    <xf numFmtId="0" fontId="12" fillId="0" borderId="0" xfId="0" applyFont="1"/>
    <xf numFmtId="0" fontId="0" fillId="3" borderId="18" xfId="0" applyFill="1" applyBorder="1"/>
    <xf numFmtId="0" fontId="0" fillId="0" borderId="0" xfId="0" applyAlignment="1">
      <alignment horizontal="left"/>
    </xf>
    <xf numFmtId="1" fontId="0" fillId="0" borderId="0" xfId="0" applyNumberFormat="1"/>
    <xf numFmtId="0" fontId="3" fillId="0" borderId="3" xfId="0" applyFont="1" applyBorder="1"/>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xf>
    <xf numFmtId="9" fontId="0" fillId="0" borderId="5" xfId="0" applyNumberFormat="1" applyBorder="1"/>
    <xf numFmtId="0" fontId="16" fillId="0" borderId="1" xfId="0" applyFont="1" applyBorder="1" applyAlignment="1">
      <alignment horizontal="center" vertical="center"/>
    </xf>
    <xf numFmtId="0" fontId="16" fillId="0" borderId="3" xfId="0" applyFont="1" applyBorder="1"/>
    <xf numFmtId="0" fontId="16" fillId="0" borderId="4" xfId="0" applyFont="1" applyBorder="1" applyAlignment="1">
      <alignment horizontal="center" vertical="center"/>
    </xf>
    <xf numFmtId="0" fontId="16" fillId="0" borderId="5" xfId="0" applyFont="1" applyBorder="1"/>
    <xf numFmtId="0" fontId="0" fillId="0" borderId="26" xfId="0" applyBorder="1" applyAlignment="1">
      <alignment horizontal="center" vertical="center"/>
    </xf>
    <xf numFmtId="0" fontId="0" fillId="0" borderId="28" xfId="0" applyBorder="1"/>
    <xf numFmtId="0" fontId="17" fillId="5" borderId="13" xfId="0" applyFont="1" applyFill="1" applyBorder="1" applyAlignment="1">
      <alignment horizontal="center" vertical="center"/>
    </xf>
    <xf numFmtId="0" fontId="17" fillId="5" borderId="13" xfId="0" applyFont="1" applyFill="1" applyBorder="1" applyAlignment="1">
      <alignment horizontal="center" vertical="center" wrapText="1"/>
    </xf>
    <xf numFmtId="0" fontId="18" fillId="6" borderId="29" xfId="0" applyFont="1" applyFill="1" applyBorder="1" applyAlignment="1">
      <alignment horizontal="center" vertical="center" textRotation="90"/>
    </xf>
    <xf numFmtId="0" fontId="0" fillId="7" borderId="29" xfId="0" applyFill="1" applyBorder="1" applyAlignment="1">
      <alignment horizontal="center" vertical="center"/>
    </xf>
    <xf numFmtId="0" fontId="0" fillId="7" borderId="13" xfId="0" applyFill="1" applyBorder="1" applyAlignment="1">
      <alignment vertical="center"/>
    </xf>
    <xf numFmtId="0" fontId="0" fillId="7" borderId="13" xfId="0" applyFill="1" applyBorder="1" applyAlignment="1">
      <alignment vertical="center" wrapText="1"/>
    </xf>
    <xf numFmtId="0" fontId="0" fillId="7" borderId="13" xfId="0" applyFill="1" applyBorder="1" applyAlignment="1">
      <alignment horizontal="center" vertical="center" wrapText="1"/>
    </xf>
    <xf numFmtId="0" fontId="19" fillId="7" borderId="13" xfId="0" applyFont="1" applyFill="1" applyBorder="1" applyAlignment="1">
      <alignment vertical="center" wrapText="1"/>
    </xf>
    <xf numFmtId="0" fontId="0" fillId="7" borderId="13" xfId="0" applyFill="1" applyBorder="1" applyAlignment="1">
      <alignment horizontal="center" vertical="center"/>
    </xf>
    <xf numFmtId="0" fontId="0" fillId="0" borderId="0" xfId="0" applyAlignment="1">
      <alignment vertical="center"/>
    </xf>
    <xf numFmtId="0" fontId="20" fillId="0" borderId="30" xfId="0" applyFont="1" applyBorder="1"/>
    <xf numFmtId="0" fontId="0" fillId="0" borderId="22" xfId="0" applyBorder="1" applyAlignment="1">
      <alignment horizontal="center" vertical="center"/>
    </xf>
    <xf numFmtId="0" fontId="0" fillId="0" borderId="30" xfId="0" applyBorder="1" applyAlignment="1">
      <alignment horizontal="center" vertical="center" wrapText="1"/>
    </xf>
    <xf numFmtId="0" fontId="0" fillId="0" borderId="22" xfId="0" applyBorder="1" applyAlignment="1">
      <alignment vertical="center" wrapText="1"/>
    </xf>
    <xf numFmtId="0" fontId="0" fillId="0" borderId="22" xfId="0" applyBorder="1" applyAlignment="1">
      <alignment horizontal="left" vertical="center" wrapText="1"/>
    </xf>
    <xf numFmtId="0" fontId="0" fillId="0" borderId="13" xfId="0" applyBorder="1" applyAlignment="1">
      <alignment horizontal="center" vertical="center" wrapText="1"/>
    </xf>
    <xf numFmtId="0" fontId="21" fillId="0" borderId="13" xfId="0" applyFont="1" applyBorder="1" applyAlignment="1">
      <alignment vertical="center" wrapText="1"/>
    </xf>
    <xf numFmtId="0" fontId="0" fillId="0" borderId="13" xfId="0" applyBorder="1" applyAlignment="1">
      <alignment vertical="center" wrapText="1"/>
    </xf>
    <xf numFmtId="0" fontId="3" fillId="0" borderId="13" xfId="0" applyFont="1" applyBorder="1" applyAlignment="1">
      <alignment horizontal="center" vertical="center"/>
    </xf>
    <xf numFmtId="0" fontId="0" fillId="0" borderId="23" xfId="0" applyBorder="1" applyAlignment="1">
      <alignment vertical="center" wrapText="1"/>
    </xf>
    <xf numFmtId="0" fontId="20" fillId="0" borderId="23" xfId="0" applyFont="1" applyBorder="1"/>
    <xf numFmtId="0" fontId="0" fillId="0" borderId="23" xfId="0" applyBorder="1" applyAlignment="1">
      <alignment horizontal="left" vertical="center" wrapText="1"/>
    </xf>
    <xf numFmtId="0" fontId="0" fillId="7" borderId="31" xfId="0" applyFill="1" applyBorder="1" applyAlignment="1">
      <alignment vertical="center"/>
    </xf>
    <xf numFmtId="0" fontId="0" fillId="0" borderId="13" xfId="0" applyBorder="1" applyAlignment="1">
      <alignment vertical="center"/>
    </xf>
    <xf numFmtId="0" fontId="18" fillId="2" borderId="14" xfId="0" applyFont="1" applyFill="1" applyBorder="1" applyAlignment="1">
      <alignment vertical="center"/>
    </xf>
    <xf numFmtId="0" fontId="18" fillId="2" borderId="32" xfId="0" applyFont="1" applyFill="1" applyBorder="1" applyAlignment="1">
      <alignment vertical="center"/>
    </xf>
    <xf numFmtId="0" fontId="18" fillId="2" borderId="32" xfId="0" applyFont="1" applyFill="1" applyBorder="1" applyAlignment="1">
      <alignment vertical="center" wrapText="1"/>
    </xf>
    <xf numFmtId="0" fontId="18" fillId="2" borderId="32" xfId="0" applyFont="1" applyFill="1" applyBorder="1" applyAlignment="1">
      <alignment horizontal="center" vertical="center"/>
    </xf>
    <xf numFmtId="1" fontId="18" fillId="2" borderId="33" xfId="0" applyNumberFormat="1" applyFont="1" applyFill="1" applyBorder="1" applyAlignment="1">
      <alignment horizontal="center" vertical="center"/>
    </xf>
    <xf numFmtId="0" fontId="7" fillId="2" borderId="13" xfId="0" applyFont="1" applyFill="1" applyBorder="1" applyAlignment="1">
      <alignment vertical="center"/>
    </xf>
    <xf numFmtId="9" fontId="0" fillId="0" borderId="0" xfId="0" applyNumberFormat="1" applyAlignment="1">
      <alignment vertical="center"/>
    </xf>
    <xf numFmtId="0" fontId="22" fillId="8" borderId="29" xfId="0" applyFont="1" applyFill="1" applyBorder="1" applyAlignment="1">
      <alignment horizontal="center" vertical="center" textRotation="90"/>
    </xf>
    <xf numFmtId="0" fontId="0" fillId="7" borderId="18" xfId="0" applyFill="1" applyBorder="1" applyAlignment="1">
      <alignment horizontal="center" vertical="center"/>
    </xf>
    <xf numFmtId="0" fontId="18" fillId="2" borderId="33" xfId="0" applyFont="1" applyFill="1" applyBorder="1" applyAlignment="1">
      <alignment horizontal="center" vertical="center"/>
    </xf>
    <xf numFmtId="0" fontId="18" fillId="6" borderId="29" xfId="0" applyFont="1" applyFill="1" applyBorder="1" applyAlignment="1">
      <alignment horizontal="center" vertical="center" textRotation="90" wrapText="1"/>
    </xf>
    <xf numFmtId="0" fontId="22" fillId="8" borderId="29" xfId="0" applyFont="1" applyFill="1" applyBorder="1" applyAlignment="1">
      <alignment horizontal="center" vertical="center" textRotation="90" wrapText="1"/>
    </xf>
    <xf numFmtId="0" fontId="0" fillId="3" borderId="13" xfId="0" applyFill="1" applyBorder="1" applyAlignment="1">
      <alignment vertical="center"/>
    </xf>
    <xf numFmtId="0" fontId="0" fillId="3" borderId="13" xfId="0" applyFill="1" applyBorder="1" applyAlignment="1">
      <alignment vertical="center" wrapText="1"/>
    </xf>
    <xf numFmtId="0" fontId="0" fillId="3" borderId="13" xfId="0" applyFill="1" applyBorder="1" applyAlignment="1">
      <alignment horizontal="center" vertical="center" wrapText="1"/>
    </xf>
    <xf numFmtId="1" fontId="0" fillId="0" borderId="0" xfId="0" applyNumberFormat="1" applyAlignment="1">
      <alignment horizontal="center" vertical="center"/>
    </xf>
    <xf numFmtId="0" fontId="23" fillId="0" borderId="0" xfId="0" applyFont="1"/>
    <xf numFmtId="0" fontId="11" fillId="6" borderId="34" xfId="0" applyFont="1" applyFill="1" applyBorder="1" applyAlignment="1">
      <alignment horizontal="center" vertical="center"/>
    </xf>
    <xf numFmtId="0" fontId="11" fillId="6" borderId="35" xfId="0" applyFont="1" applyFill="1" applyBorder="1" applyAlignment="1">
      <alignment horizontal="center" vertical="center"/>
    </xf>
    <xf numFmtId="0" fontId="11" fillId="6" borderId="36"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9" xfId="0" applyFont="1" applyBorder="1" applyAlignment="1">
      <alignment horizontal="left" vertical="center" wrapText="1"/>
    </xf>
    <xf numFmtId="0" fontId="23" fillId="0" borderId="0" xfId="0" applyFont="1" applyAlignment="1">
      <alignment wrapText="1"/>
    </xf>
    <xf numFmtId="1" fontId="11" fillId="0" borderId="37" xfId="0" applyNumberFormat="1" applyFont="1" applyBorder="1" applyAlignment="1">
      <alignment horizontal="center" vertical="center" wrapText="1"/>
    </xf>
    <xf numFmtId="0" fontId="11" fillId="0" borderId="3" xfId="0" applyFont="1" applyBorder="1" applyAlignment="1">
      <alignment horizontal="center" vertical="center" wrapText="1"/>
    </xf>
    <xf numFmtId="1" fontId="11" fillId="0" borderId="38"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6" fillId="0" borderId="0" xfId="0" applyFont="1"/>
    <xf numFmtId="0" fontId="0" fillId="0" borderId="0" xfId="0" applyAlignment="1">
      <alignment horizontal="center"/>
    </xf>
    <xf numFmtId="0" fontId="0" fillId="0" borderId="13" xfId="0" applyBorder="1" applyAlignment="1">
      <alignment horizontal="center" vertical="center"/>
    </xf>
    <xf numFmtId="0" fontId="25" fillId="0" borderId="13" xfId="0" applyFont="1" applyBorder="1" applyAlignment="1">
      <alignment vertical="center" wrapText="1"/>
    </xf>
    <xf numFmtId="0" fontId="10" fillId="0" borderId="13" xfId="0" applyFont="1" applyBorder="1" applyAlignment="1">
      <alignment vertical="center" wrapText="1"/>
    </xf>
    <xf numFmtId="0" fontId="10" fillId="3" borderId="13" xfId="0" applyFont="1" applyFill="1" applyBorder="1" applyAlignment="1">
      <alignment vertical="center" wrapText="1"/>
    </xf>
    <xf numFmtId="0" fontId="13" fillId="0" borderId="0" xfId="0" applyFont="1"/>
    <xf numFmtId="0" fontId="4" fillId="5" borderId="29" xfId="0" applyFont="1" applyFill="1" applyBorder="1" applyAlignment="1">
      <alignment horizontal="center" vertical="center" wrapText="1"/>
    </xf>
    <xf numFmtId="0" fontId="4" fillId="5" borderId="29" xfId="0" applyFont="1" applyFill="1" applyBorder="1" applyAlignment="1">
      <alignment vertical="center" wrapText="1"/>
    </xf>
    <xf numFmtId="0" fontId="4" fillId="5" borderId="29" xfId="0" applyFont="1" applyFill="1" applyBorder="1" applyAlignment="1">
      <alignment horizontal="center" vertical="center"/>
    </xf>
    <xf numFmtId="0" fontId="8" fillId="2" borderId="32" xfId="0" applyFont="1" applyFill="1" applyBorder="1" applyAlignment="1">
      <alignment horizontal="left" vertical="center"/>
    </xf>
    <xf numFmtId="0" fontId="14" fillId="2" borderId="32" xfId="0" applyFont="1" applyFill="1" applyBorder="1" applyAlignment="1">
      <alignment vertical="center" wrapText="1"/>
    </xf>
    <xf numFmtId="0" fontId="14" fillId="2" borderId="32" xfId="0" applyFont="1" applyFill="1" applyBorder="1" applyAlignment="1">
      <alignment horizontal="center" vertical="center" wrapText="1"/>
    </xf>
    <xf numFmtId="0" fontId="28" fillId="2" borderId="32" xfId="0" applyFont="1" applyFill="1" applyBorder="1" applyAlignment="1">
      <alignment vertical="center" wrapText="1"/>
    </xf>
    <xf numFmtId="0" fontId="29" fillId="2" borderId="32" xfId="0" applyFont="1" applyFill="1" applyBorder="1" applyAlignment="1">
      <alignment vertical="top" wrapText="1"/>
    </xf>
    <xf numFmtId="0" fontId="15" fillId="0" borderId="0" xfId="0" applyFont="1"/>
    <xf numFmtId="0" fontId="15" fillId="9" borderId="31" xfId="0" applyFont="1" applyFill="1" applyBorder="1" applyAlignment="1">
      <alignment horizontal="center" vertical="center" wrapText="1"/>
    </xf>
    <xf numFmtId="0" fontId="15" fillId="9" borderId="31" xfId="0" applyFont="1" applyFill="1" applyBorder="1" applyAlignment="1">
      <alignment vertical="center" wrapText="1"/>
    </xf>
    <xf numFmtId="0" fontId="25" fillId="9" borderId="18" xfId="0" applyFont="1" applyFill="1" applyBorder="1" applyAlignment="1">
      <alignment vertical="center" wrapText="1"/>
    </xf>
    <xf numFmtId="0" fontId="30" fillId="9" borderId="13" xfId="0" applyFont="1" applyFill="1" applyBorder="1" applyAlignment="1">
      <alignment horizontal="center" vertical="center" wrapText="1"/>
    </xf>
    <xf numFmtId="0" fontId="15" fillId="9" borderId="31" xfId="0" applyFont="1" applyFill="1" applyBorder="1"/>
    <xf numFmtId="0" fontId="31" fillId="0" borderId="13" xfId="0" applyFont="1" applyBorder="1"/>
    <xf numFmtId="0" fontId="29" fillId="2" borderId="32" xfId="0" applyFont="1" applyFill="1" applyBorder="1" applyAlignment="1">
      <alignment vertical="center" wrapText="1"/>
    </xf>
    <xf numFmtId="0" fontId="25" fillId="9" borderId="31" xfId="0" applyFont="1" applyFill="1" applyBorder="1" applyAlignment="1">
      <alignment vertical="center" wrapText="1"/>
    </xf>
    <xf numFmtId="0" fontId="25" fillId="0" borderId="23" xfId="0" applyFont="1" applyBorder="1" applyAlignment="1">
      <alignment vertical="center" wrapText="1"/>
    </xf>
    <xf numFmtId="0" fontId="15" fillId="0" borderId="13" xfId="0" applyFont="1" applyBorder="1" applyAlignment="1">
      <alignment horizontal="center" vertical="center" wrapText="1"/>
    </xf>
    <xf numFmtId="0" fontId="15" fillId="0" borderId="13" xfId="0" applyFont="1" applyBorder="1" applyAlignment="1">
      <alignment vertical="center" wrapText="1"/>
    </xf>
    <xf numFmtId="0" fontId="30" fillId="0" borderId="13" xfId="0" applyFont="1" applyBorder="1" applyAlignment="1">
      <alignment horizontal="center" vertical="center" wrapText="1"/>
    </xf>
    <xf numFmtId="0" fontId="15" fillId="0" borderId="13" xfId="0" applyFont="1" applyBorder="1" applyAlignment="1">
      <alignment horizontal="left" vertical="center" wrapText="1"/>
    </xf>
    <xf numFmtId="0" fontId="32" fillId="0" borderId="13" xfId="0" applyFont="1" applyBorder="1" applyAlignment="1">
      <alignment horizontal="center" vertical="center" wrapText="1"/>
    </xf>
    <xf numFmtId="0" fontId="26" fillId="3" borderId="13" xfId="0" applyFont="1" applyFill="1" applyBorder="1" applyAlignment="1">
      <alignment vertical="center" wrapText="1"/>
    </xf>
    <xf numFmtId="0" fontId="26" fillId="3" borderId="13" xfId="0" applyFont="1" applyFill="1" applyBorder="1" applyAlignment="1">
      <alignment horizontal="center" vertical="center" wrapText="1"/>
    </xf>
    <xf numFmtId="0" fontId="32" fillId="0" borderId="13" xfId="0" applyFont="1" applyBorder="1" applyAlignment="1">
      <alignment vertical="center" wrapText="1"/>
    </xf>
    <xf numFmtId="0" fontId="0" fillId="9" borderId="31" xfId="0" applyFill="1" applyBorder="1" applyAlignment="1">
      <alignment horizontal="center" vertical="center" wrapText="1"/>
    </xf>
    <xf numFmtId="0" fontId="10" fillId="9" borderId="31" xfId="0" applyFont="1" applyFill="1" applyBorder="1" applyAlignment="1">
      <alignment vertical="center" wrapText="1"/>
    </xf>
    <xf numFmtId="0" fontId="0" fillId="9" borderId="31" xfId="0" applyFill="1" applyBorder="1" applyAlignment="1">
      <alignment vertical="center" wrapText="1"/>
    </xf>
    <xf numFmtId="0" fontId="30" fillId="9" borderId="31" xfId="0" applyFont="1" applyFill="1" applyBorder="1" applyAlignment="1">
      <alignment horizontal="center" vertical="center" wrapText="1"/>
    </xf>
    <xf numFmtId="2" fontId="0" fillId="0" borderId="13" xfId="0" applyNumberFormat="1" applyBorder="1" applyAlignment="1">
      <alignment vertical="center" wrapText="1"/>
    </xf>
    <xf numFmtId="0" fontId="9" fillId="0" borderId="13" xfId="0" applyFont="1" applyBorder="1" applyAlignment="1">
      <alignment vertical="center" wrapText="1"/>
    </xf>
    <xf numFmtId="0" fontId="11" fillId="0" borderId="13" xfId="0" applyFont="1" applyBorder="1" applyAlignment="1">
      <alignment vertical="center" wrapText="1"/>
    </xf>
    <xf numFmtId="0" fontId="11" fillId="3" borderId="13" xfId="0" applyFont="1" applyFill="1" applyBorder="1" applyAlignment="1">
      <alignment vertical="center" wrapText="1"/>
    </xf>
    <xf numFmtId="0" fontId="33" fillId="0" borderId="0" xfId="0" applyFont="1" applyAlignment="1">
      <alignment vertical="top" wrapText="1"/>
    </xf>
    <xf numFmtId="0" fontId="34" fillId="0" borderId="0" xfId="0" applyFont="1" applyAlignment="1">
      <alignment vertical="center" wrapText="1"/>
    </xf>
    <xf numFmtId="0" fontId="15" fillId="0" borderId="0" xfId="0" applyFont="1" applyAlignment="1">
      <alignment wrapText="1"/>
    </xf>
    <xf numFmtId="0" fontId="15" fillId="0" borderId="0" xfId="0" applyFont="1" applyAlignment="1">
      <alignment horizontal="center"/>
    </xf>
    <xf numFmtId="0" fontId="3" fillId="0" borderId="0" xfId="0" applyFont="1" applyAlignment="1">
      <alignment horizontal="center" vertical="center"/>
    </xf>
    <xf numFmtId="0" fontId="8" fillId="5" borderId="29" xfId="0" applyFont="1" applyFill="1" applyBorder="1" applyAlignment="1">
      <alignment horizontal="center" vertical="center"/>
    </xf>
    <xf numFmtId="0" fontId="8" fillId="5" borderId="29" xfId="0" applyFont="1" applyFill="1" applyBorder="1" applyAlignment="1">
      <alignment horizontal="center" vertical="center" wrapText="1"/>
    </xf>
    <xf numFmtId="0" fontId="24" fillId="0" borderId="0" xfId="0" applyFont="1"/>
    <xf numFmtId="0" fontId="7" fillId="2" borderId="32" xfId="0" applyFont="1" applyFill="1" applyBorder="1" applyAlignment="1">
      <alignment horizontal="left" vertical="center"/>
    </xf>
    <xf numFmtId="0" fontId="7" fillId="2" borderId="32" xfId="0" applyFont="1" applyFill="1" applyBorder="1" applyAlignment="1">
      <alignment vertical="top" wrapText="1"/>
    </xf>
    <xf numFmtId="0" fontId="7" fillId="2" borderId="32" xfId="0" applyFont="1" applyFill="1" applyBorder="1" applyAlignment="1">
      <alignment horizontal="center" vertical="top" wrapText="1"/>
    </xf>
    <xf numFmtId="0" fontId="15" fillId="9" borderId="31" xfId="0" applyFont="1" applyFill="1" applyBorder="1" applyAlignment="1">
      <alignment horizontal="center" vertical="center"/>
    </xf>
    <xf numFmtId="0" fontId="15" fillId="9" borderId="31" xfId="0" applyFont="1" applyFill="1" applyBorder="1" applyAlignment="1">
      <alignment horizontal="left" vertical="center" wrapText="1"/>
    </xf>
    <xf numFmtId="0" fontId="15" fillId="9" borderId="31" xfId="0" applyFont="1" applyFill="1" applyBorder="1" applyAlignment="1">
      <alignment horizontal="left" vertical="center"/>
    </xf>
    <xf numFmtId="0" fontId="0" fillId="9" borderId="13" xfId="0" applyFill="1" applyBorder="1" applyAlignment="1">
      <alignment horizontal="left" vertical="center"/>
    </xf>
    <xf numFmtId="0" fontId="30" fillId="9" borderId="31" xfId="0" applyFont="1" applyFill="1" applyBorder="1" applyAlignment="1">
      <alignment horizontal="center" vertical="center"/>
    </xf>
    <xf numFmtId="0" fontId="0" fillId="0" borderId="13" xfId="0" applyBorder="1" applyAlignment="1">
      <alignment horizontal="left" vertical="center" wrapText="1"/>
    </xf>
    <xf numFmtId="0" fontId="15" fillId="0" borderId="13" xfId="0" applyFont="1"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0" fillId="0" borderId="13" xfId="0" applyFont="1" applyBorder="1" applyAlignment="1">
      <alignment horizontal="center" vertical="center"/>
    </xf>
    <xf numFmtId="0" fontId="36" fillId="0" borderId="13" xfId="0" applyFont="1" applyBorder="1" applyAlignment="1">
      <alignment horizontal="left" vertical="center" wrapText="1"/>
    </xf>
    <xf numFmtId="0" fontId="20" fillId="0" borderId="13" xfId="0" applyFont="1" applyBorder="1" applyAlignment="1">
      <alignment horizontal="left" vertical="center" wrapText="1"/>
    </xf>
    <xf numFmtId="0" fontId="7" fillId="2" borderId="32" xfId="0" applyFont="1" applyFill="1" applyBorder="1" applyAlignment="1">
      <alignment horizontal="left" vertical="center" wrapText="1"/>
    </xf>
    <xf numFmtId="0" fontId="16" fillId="0" borderId="8" xfId="0" applyFont="1" applyBorder="1" applyAlignment="1">
      <alignment horizontal="left" vertical="center" wrapText="1"/>
    </xf>
    <xf numFmtId="0" fontId="16" fillId="2" borderId="32" xfId="0" applyFont="1" applyFill="1" applyBorder="1" applyAlignment="1">
      <alignment horizontal="left" vertical="center" wrapText="1"/>
    </xf>
    <xf numFmtId="0" fontId="7" fillId="2" borderId="32" xfId="0" applyFont="1" applyFill="1" applyBorder="1" applyAlignment="1">
      <alignment horizontal="center" vertical="center" wrapText="1"/>
    </xf>
    <xf numFmtId="0" fontId="0" fillId="9" borderId="31" xfId="0" applyFill="1" applyBorder="1" applyAlignment="1">
      <alignment horizontal="left" vertical="center" wrapText="1"/>
    </xf>
    <xf numFmtId="0" fontId="0" fillId="9" borderId="31" xfId="0" applyFill="1" applyBorder="1" applyAlignment="1">
      <alignment horizontal="left" vertical="center"/>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13" xfId="0" applyBorder="1"/>
    <xf numFmtId="0" fontId="0" fillId="0" borderId="30" xfId="0" applyBorder="1" applyAlignment="1">
      <alignment horizontal="left" vertical="center" wrapText="1"/>
    </xf>
    <xf numFmtId="0" fontId="7" fillId="2" borderId="32" xfId="0" applyFont="1" applyFill="1" applyBorder="1" applyAlignment="1">
      <alignment horizontal="center" vertical="center"/>
    </xf>
    <xf numFmtId="0" fontId="15" fillId="0" borderId="23" xfId="0" applyFont="1" applyBorder="1" applyAlignment="1">
      <alignment horizontal="center" vertical="center" wrapText="1"/>
    </xf>
    <xf numFmtId="0" fontId="0" fillId="9" borderId="31" xfId="0" applyFill="1" applyBorder="1" applyAlignment="1">
      <alignment horizontal="center" vertical="center"/>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5" xfId="0" applyFont="1" applyFill="1" applyBorder="1" applyAlignment="1">
      <alignment horizontal="center" vertical="center" wrapText="1"/>
    </xf>
    <xf numFmtId="0" fontId="14" fillId="10" borderId="25" xfId="0" applyFont="1" applyFill="1" applyBorder="1" applyAlignment="1">
      <alignment horizontal="center" vertical="center" wrapText="1"/>
    </xf>
    <xf numFmtId="0" fontId="14" fillId="11" borderId="25" xfId="0" applyFont="1" applyFill="1" applyBorder="1" applyAlignment="1">
      <alignment horizontal="center" vertical="center" wrapText="1"/>
    </xf>
    <xf numFmtId="0" fontId="14" fillId="12" borderId="25" xfId="0" applyFont="1" applyFill="1" applyBorder="1" applyAlignment="1">
      <alignment horizontal="center" vertical="center" wrapText="1"/>
    </xf>
    <xf numFmtId="0" fontId="14" fillId="13" borderId="25"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6" fillId="6" borderId="13" xfId="0" applyFont="1" applyFill="1" applyBorder="1" applyAlignment="1">
      <alignment horizontal="center" vertical="center"/>
    </xf>
    <xf numFmtId="0" fontId="0" fillId="0" borderId="15" xfId="0" applyBorder="1" applyAlignment="1">
      <alignment horizontal="center" vertical="center"/>
    </xf>
    <xf numFmtId="0" fontId="3" fillId="9" borderId="13" xfId="0" applyFont="1" applyFill="1" applyBorder="1" applyAlignment="1">
      <alignment horizontal="center" vertical="center"/>
    </xf>
    <xf numFmtId="0" fontId="20" fillId="10" borderId="13" xfId="0" applyFont="1" applyFill="1" applyBorder="1" applyAlignment="1">
      <alignment horizontal="center" vertical="center"/>
    </xf>
    <xf numFmtId="0" fontId="16" fillId="11" borderId="13" xfId="0" applyFont="1" applyFill="1" applyBorder="1" applyAlignment="1">
      <alignment horizontal="center" vertical="center"/>
    </xf>
    <xf numFmtId="0" fontId="20" fillId="12" borderId="13" xfId="0" applyFont="1" applyFill="1" applyBorder="1" applyAlignment="1">
      <alignment horizontal="center" vertical="center"/>
    </xf>
    <xf numFmtId="0" fontId="16" fillId="12" borderId="13" xfId="0" applyFont="1" applyFill="1" applyBorder="1" applyAlignment="1">
      <alignment horizontal="center" vertical="center"/>
    </xf>
    <xf numFmtId="0" fontId="16" fillId="13" borderId="13"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13" xfId="0" applyFont="1" applyFill="1" applyBorder="1" applyAlignment="1">
      <alignment horizontal="center" vertical="center"/>
    </xf>
    <xf numFmtId="0" fontId="0" fillId="10" borderId="13" xfId="0" applyFill="1" applyBorder="1" applyAlignment="1">
      <alignment horizontal="center" vertical="center"/>
    </xf>
    <xf numFmtId="0" fontId="0" fillId="12" borderId="13" xfId="0" applyFill="1" applyBorder="1" applyAlignment="1">
      <alignment horizontal="center" vertical="center"/>
    </xf>
    <xf numFmtId="0" fontId="16" fillId="13" borderId="13" xfId="0" applyFont="1" applyFill="1" applyBorder="1" applyAlignment="1">
      <alignment horizontal="center" vertical="center" wrapText="1"/>
    </xf>
    <xf numFmtId="0" fontId="16" fillId="10" borderId="13" xfId="0" applyFont="1" applyFill="1" applyBorder="1" applyAlignment="1">
      <alignment horizontal="center" vertical="center"/>
    </xf>
    <xf numFmtId="0" fontId="0" fillId="14" borderId="15" xfId="0" applyFill="1" applyBorder="1" applyAlignment="1">
      <alignment horizontal="center" vertical="center"/>
    </xf>
    <xf numFmtId="0" fontId="0" fillId="14" borderId="13" xfId="0" applyFill="1" applyBorder="1" applyAlignment="1">
      <alignment horizontal="center" vertical="center"/>
    </xf>
    <xf numFmtId="0" fontId="0" fillId="14" borderId="13" xfId="0" applyFill="1" applyBorder="1" applyAlignment="1">
      <alignment vertical="center" wrapText="1"/>
    </xf>
    <xf numFmtId="0" fontId="0" fillId="9" borderId="13" xfId="0" applyFill="1" applyBorder="1" applyAlignment="1">
      <alignment horizontal="center" vertical="center"/>
    </xf>
    <xf numFmtId="0" fontId="15" fillId="0" borderId="42" xfId="0" applyFont="1" applyBorder="1" applyAlignment="1">
      <alignment horizontal="center" vertical="center"/>
    </xf>
    <xf numFmtId="0" fontId="20" fillId="0" borderId="13" xfId="0" applyFont="1" applyBorder="1" applyAlignment="1">
      <alignment vertical="center" wrapText="1"/>
    </xf>
    <xf numFmtId="0" fontId="16" fillId="6" borderId="15" xfId="0" applyFont="1" applyFill="1" applyBorder="1" applyAlignment="1">
      <alignment horizontal="center" vertical="center"/>
    </xf>
    <xf numFmtId="0" fontId="0" fillId="6" borderId="13" xfId="0" applyFill="1" applyBorder="1" applyAlignment="1">
      <alignment horizontal="center" vertical="center"/>
    </xf>
    <xf numFmtId="0" fontId="0" fillId="6" borderId="13" xfId="0" applyFill="1" applyBorder="1" applyAlignment="1">
      <alignment vertical="center" wrapText="1"/>
    </xf>
    <xf numFmtId="0" fontId="3" fillId="6" borderId="13" xfId="0" applyFont="1" applyFill="1" applyBorder="1" applyAlignment="1">
      <alignment horizontal="center" vertical="center"/>
    </xf>
    <xf numFmtId="0" fontId="20" fillId="0" borderId="13" xfId="0" applyFont="1" applyBorder="1" applyAlignment="1">
      <alignment vertical="center"/>
    </xf>
    <xf numFmtId="0" fontId="0" fillId="6" borderId="13" xfId="0" applyFill="1" applyBorder="1" applyAlignment="1">
      <alignment vertical="center"/>
    </xf>
    <xf numFmtId="0" fontId="37" fillId="6" borderId="13" xfId="0" applyFont="1" applyFill="1"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0" fillId="0" borderId="16" xfId="0" applyBorder="1" applyAlignment="1">
      <alignment vertical="center" wrapText="1"/>
    </xf>
    <xf numFmtId="0" fontId="16" fillId="4" borderId="17" xfId="0" applyFont="1" applyFill="1" applyBorder="1" applyAlignment="1">
      <alignment horizontal="center" vertical="center"/>
    </xf>
    <xf numFmtId="0" fontId="16" fillId="6" borderId="15" xfId="0" applyFont="1" applyFill="1" applyBorder="1" applyAlignment="1">
      <alignment horizontal="left" vertical="center"/>
    </xf>
    <xf numFmtId="0" fontId="38" fillId="5" borderId="24" xfId="0" applyFont="1" applyFill="1" applyBorder="1" applyAlignment="1">
      <alignment horizontal="center" vertical="center" wrapText="1"/>
    </xf>
    <xf numFmtId="0" fontId="38" fillId="5" borderId="25" xfId="0" applyFont="1" applyFill="1" applyBorder="1" applyAlignment="1">
      <alignment horizontal="center" vertical="center" wrapText="1"/>
    </xf>
    <xf numFmtId="0" fontId="38" fillId="5" borderId="25" xfId="0" applyFont="1" applyFill="1" applyBorder="1" applyAlignment="1">
      <alignment horizontal="center" vertical="center"/>
    </xf>
    <xf numFmtId="0" fontId="38" fillId="5" borderId="41" xfId="0" applyFont="1" applyFill="1" applyBorder="1" applyAlignment="1">
      <alignment horizontal="center" vertical="center"/>
    </xf>
    <xf numFmtId="0" fontId="38" fillId="5" borderId="24" xfId="0" applyFont="1" applyFill="1" applyBorder="1" applyAlignment="1">
      <alignment horizontal="center" vertical="center"/>
    </xf>
    <xf numFmtId="0" fontId="38" fillId="3" borderId="18" xfId="0" applyFont="1" applyFill="1" applyBorder="1" applyAlignment="1">
      <alignment horizontal="center" vertical="center"/>
    </xf>
    <xf numFmtId="0" fontId="0" fillId="7" borderId="15" xfId="0" applyFill="1" applyBorder="1" applyAlignment="1">
      <alignment horizontal="center" vertical="center"/>
    </xf>
    <xf numFmtId="0" fontId="0" fillId="7" borderId="13" xfId="0" applyFill="1" applyBorder="1" applyAlignment="1">
      <alignment horizontal="left" vertical="center" wrapText="1"/>
    </xf>
    <xf numFmtId="0" fontId="0" fillId="7" borderId="19" xfId="0" applyFill="1" applyBorder="1" applyAlignment="1">
      <alignment horizontal="center" vertical="center"/>
    </xf>
    <xf numFmtId="0" fontId="0" fillId="7" borderId="15" xfId="0" applyFill="1" applyBorder="1"/>
    <xf numFmtId="0" fontId="0" fillId="7" borderId="13" xfId="0" applyFill="1" applyBorder="1" applyAlignment="1">
      <alignment horizontal="left" vertical="center"/>
    </xf>
    <xf numFmtId="0" fontId="3" fillId="0" borderId="19" xfId="0" applyFont="1" applyBorder="1" applyAlignment="1">
      <alignment horizontal="center" vertical="center"/>
    </xf>
    <xf numFmtId="0" fontId="0" fillId="0" borderId="15" xfId="0" applyBorder="1"/>
    <xf numFmtId="0" fontId="0" fillId="0" borderId="43" xfId="0" applyBorder="1"/>
    <xf numFmtId="0" fontId="39" fillId="0" borderId="13" xfId="0" applyFont="1" applyBorder="1" applyAlignment="1">
      <alignment vertical="center" wrapText="1"/>
    </xf>
    <xf numFmtId="0" fontId="6" fillId="0" borderId="13" xfId="1" applyBorder="1" applyAlignment="1">
      <alignment vertical="center" wrapText="1"/>
    </xf>
    <xf numFmtId="0" fontId="10" fillId="0" borderId="13" xfId="0" applyFont="1" applyBorder="1" applyAlignment="1">
      <alignment vertical="top" wrapText="1"/>
    </xf>
    <xf numFmtId="0" fontId="6" fillId="0" borderId="13" xfId="1" applyBorder="1" applyAlignment="1">
      <alignment horizontal="left" vertical="center" wrapText="1"/>
    </xf>
    <xf numFmtId="0" fontId="3" fillId="9" borderId="31" xfId="0" applyFont="1" applyFill="1" applyBorder="1" applyAlignment="1">
      <alignment horizontal="center" vertical="center" wrapText="1"/>
    </xf>
    <xf numFmtId="0" fontId="0" fillId="0" borderId="13" xfId="0" applyBorder="1" applyAlignment="1">
      <alignment wrapText="1"/>
    </xf>
    <xf numFmtId="0" fontId="15" fillId="3" borderId="13" xfId="0" applyFont="1" applyFill="1" applyBorder="1" applyAlignment="1">
      <alignment horizontal="left" vertical="center" wrapText="1"/>
    </xf>
    <xf numFmtId="0" fontId="2" fillId="0" borderId="39" xfId="2"/>
    <xf numFmtId="0" fontId="42" fillId="0" borderId="39" xfId="2" applyFont="1"/>
    <xf numFmtId="0" fontId="51" fillId="16" borderId="55" xfId="2" applyFont="1" applyFill="1" applyBorder="1" applyAlignment="1">
      <alignment horizontal="center" vertical="center" wrapText="1"/>
    </xf>
    <xf numFmtId="0" fontId="51" fillId="16" borderId="66" xfId="2" applyFont="1" applyFill="1" applyBorder="1" applyAlignment="1">
      <alignment horizontal="center" vertical="center" wrapText="1"/>
    </xf>
    <xf numFmtId="0" fontId="48" fillId="0" borderId="54" xfId="2" applyFont="1" applyBorder="1" applyAlignment="1">
      <alignment horizontal="center" vertical="center"/>
    </xf>
    <xf numFmtId="0" fontId="53" fillId="17" borderId="55" xfId="2" applyFont="1" applyFill="1" applyBorder="1" applyAlignment="1">
      <alignment horizontal="center" vertical="center"/>
    </xf>
    <xf numFmtId="0" fontId="48" fillId="0" borderId="66" xfId="2" applyFont="1" applyBorder="1" applyAlignment="1">
      <alignment horizontal="center" vertical="center"/>
    </xf>
    <xf numFmtId="0" fontId="54" fillId="0" borderId="55" xfId="2" applyFont="1" applyBorder="1" applyAlignment="1">
      <alignment horizontal="center" vertical="center"/>
    </xf>
    <xf numFmtId="1" fontId="53" fillId="17" borderId="55" xfId="2" applyNumberFormat="1" applyFont="1" applyFill="1" applyBorder="1" applyAlignment="1">
      <alignment horizontal="center" vertical="center"/>
    </xf>
    <xf numFmtId="0" fontId="48" fillId="0" borderId="69" xfId="2" applyFont="1" applyBorder="1" applyAlignment="1">
      <alignment horizontal="center" vertical="center"/>
    </xf>
    <xf numFmtId="0" fontId="53" fillId="17" borderId="70" xfId="2" applyFont="1" applyFill="1" applyBorder="1" applyAlignment="1">
      <alignment horizontal="center" vertical="center"/>
    </xf>
    <xf numFmtId="3" fontId="56" fillId="18" borderId="72" xfId="2" applyNumberFormat="1" applyFont="1" applyFill="1" applyBorder="1" applyAlignment="1">
      <alignment horizontal="center" vertical="center"/>
    </xf>
    <xf numFmtId="0" fontId="56" fillId="18" borderId="73" xfId="2" applyFont="1" applyFill="1" applyBorder="1" applyAlignment="1">
      <alignment horizontal="center" vertical="center"/>
    </xf>
    <xf numFmtId="0" fontId="2" fillId="17" borderId="39" xfId="2" applyFill="1"/>
    <xf numFmtId="9" fontId="59" fillId="17" borderId="39" xfId="2" applyNumberFormat="1" applyFont="1" applyFill="1" applyAlignment="1">
      <alignment vertical="center" wrapText="1"/>
    </xf>
    <xf numFmtId="0" fontId="60" fillId="16" borderId="55" xfId="2" applyFont="1" applyFill="1" applyBorder="1" applyAlignment="1">
      <alignment horizontal="center" vertical="center" wrapText="1"/>
    </xf>
    <xf numFmtId="9" fontId="61" fillId="0" borderId="68" xfId="4" applyFont="1" applyBorder="1" applyAlignment="1">
      <alignment horizontal="center"/>
    </xf>
    <xf numFmtId="9" fontId="60" fillId="16" borderId="59" xfId="2" applyNumberFormat="1" applyFont="1" applyFill="1" applyBorder="1" applyAlignment="1">
      <alignment horizontal="center" vertical="center" wrapText="1"/>
    </xf>
    <xf numFmtId="0" fontId="49" fillId="0" borderId="39" xfId="2" applyFont="1" applyAlignment="1">
      <alignment horizontal="center"/>
    </xf>
    <xf numFmtId="0" fontId="62" fillId="0" borderId="39" xfId="2" applyFont="1" applyAlignment="1">
      <alignment horizontal="center"/>
    </xf>
    <xf numFmtId="0" fontId="61" fillId="0" borderId="39" xfId="2" applyFont="1" applyAlignment="1">
      <alignment horizontal="center" vertical="center" wrapText="1"/>
    </xf>
    <xf numFmtId="0" fontId="61" fillId="0" borderId="55" xfId="2" applyFont="1" applyBorder="1" applyAlignment="1">
      <alignment horizontal="center"/>
    </xf>
    <xf numFmtId="9" fontId="61" fillId="0" borderId="55" xfId="2" applyNumberFormat="1" applyFont="1" applyBorder="1" applyAlignment="1">
      <alignment horizontal="center"/>
    </xf>
    <xf numFmtId="0" fontId="41" fillId="15" borderId="89" xfId="2" applyFont="1" applyFill="1" applyBorder="1" applyAlignment="1">
      <alignment horizontal="center"/>
    </xf>
    <xf numFmtId="0" fontId="41" fillId="15" borderId="63" xfId="2" applyFont="1" applyFill="1" applyBorder="1" applyAlignment="1">
      <alignment horizontal="center"/>
    </xf>
    <xf numFmtId="0" fontId="2" fillId="0" borderId="90" xfId="2" applyBorder="1" applyAlignment="1">
      <alignment horizontal="left"/>
    </xf>
    <xf numFmtId="0" fontId="2" fillId="0" borderId="56" xfId="2" applyBorder="1"/>
    <xf numFmtId="0" fontId="2" fillId="0" borderId="91" xfId="2" applyBorder="1" applyAlignment="1">
      <alignment horizontal="left"/>
    </xf>
    <xf numFmtId="0" fontId="2" fillId="0" borderId="92" xfId="2" applyBorder="1" applyAlignment="1">
      <alignment horizontal="left"/>
    </xf>
    <xf numFmtId="0" fontId="41" fillId="15" borderId="89" xfId="2" applyFont="1" applyFill="1" applyBorder="1" applyAlignment="1">
      <alignment horizontal="left"/>
    </xf>
    <xf numFmtId="0" fontId="2" fillId="0" borderId="59" xfId="2" applyBorder="1"/>
    <xf numFmtId="0" fontId="41" fillId="0" borderId="39" xfId="2" applyFont="1" applyAlignment="1">
      <alignment horizontal="left"/>
    </xf>
    <xf numFmtId="4" fontId="41" fillId="0" borderId="39" xfId="2" applyNumberFormat="1" applyFont="1"/>
    <xf numFmtId="0" fontId="41" fillId="0" borderId="39" xfId="2" applyFont="1"/>
    <xf numFmtId="0" fontId="2" fillId="0" borderId="39" xfId="2" applyAlignment="1">
      <alignment horizontal="left"/>
    </xf>
    <xf numFmtId="1" fontId="2" fillId="0" borderId="39" xfId="2" applyNumberFormat="1"/>
    <xf numFmtId="0" fontId="43" fillId="26" borderId="55" xfId="2" applyFont="1" applyFill="1" applyBorder="1"/>
    <xf numFmtId="1" fontId="2" fillId="0" borderId="55" xfId="2" applyNumberFormat="1" applyBorder="1" applyAlignment="1">
      <alignment horizontal="center" vertical="center"/>
    </xf>
    <xf numFmtId="1" fontId="0" fillId="0" borderId="70" xfId="0" applyNumberFormat="1" applyBorder="1" applyAlignment="1">
      <alignment horizontal="center" vertical="center"/>
    </xf>
    <xf numFmtId="1" fontId="0" fillId="0" borderId="87" xfId="0" applyNumberFormat="1" applyBorder="1" applyAlignment="1">
      <alignment horizontal="center" vertical="center"/>
    </xf>
    <xf numFmtId="1" fontId="0" fillId="0" borderId="88" xfId="0" applyNumberFormat="1" applyBorder="1" applyAlignment="1">
      <alignment horizontal="center" vertical="center"/>
    </xf>
    <xf numFmtId="0" fontId="0" fillId="0" borderId="70"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66" fillId="0" borderId="70" xfId="0" pivotButton="1" applyFont="1" applyBorder="1" applyAlignment="1">
      <alignment horizontal="center" vertical="center" wrapText="1"/>
    </xf>
    <xf numFmtId="0" fontId="44" fillId="0" borderId="39" xfId="2" applyFont="1"/>
    <xf numFmtId="0" fontId="2" fillId="0" borderId="39" xfId="2" applyAlignment="1">
      <alignment horizontal="center" wrapText="1"/>
    </xf>
    <xf numFmtId="0" fontId="2" fillId="0" borderId="39" xfId="2" applyAlignment="1">
      <alignment horizontal="center"/>
    </xf>
    <xf numFmtId="0" fontId="2" fillId="0" borderId="39" xfId="2" applyAlignment="1">
      <alignment horizontal="center" vertical="center"/>
    </xf>
    <xf numFmtId="0" fontId="2" fillId="0" borderId="39" xfId="2" applyAlignment="1">
      <alignment vertical="center"/>
    </xf>
    <xf numFmtId="0" fontId="2" fillId="0" borderId="55" xfId="2" applyBorder="1" applyAlignment="1">
      <alignment horizontal="center" vertical="center"/>
    </xf>
    <xf numFmtId="0" fontId="69" fillId="0" borderId="55" xfId="2" applyFont="1" applyBorder="1" applyAlignment="1">
      <alignment vertical="center" wrapText="1"/>
    </xf>
    <xf numFmtId="0" fontId="2" fillId="0" borderId="55" xfId="2" applyBorder="1" applyAlignment="1">
      <alignment horizontal="center" vertical="center" wrapText="1"/>
    </xf>
    <xf numFmtId="0" fontId="52" fillId="0" borderId="55" xfId="2" applyFont="1" applyBorder="1" applyAlignment="1">
      <alignment vertical="center" wrapText="1"/>
    </xf>
    <xf numFmtId="0" fontId="47" fillId="0" borderId="55" xfId="3" applyBorder="1" applyAlignment="1">
      <alignment vertical="center" wrapText="1"/>
    </xf>
    <xf numFmtId="0" fontId="2" fillId="0" borderId="55" xfId="2" applyBorder="1" applyAlignment="1">
      <alignment horizontal="center" vertical="top" wrapText="1"/>
    </xf>
    <xf numFmtId="0" fontId="2" fillId="17" borderId="55" xfId="2" applyFill="1" applyBorder="1" applyAlignment="1">
      <alignment horizontal="center" vertical="center" wrapText="1"/>
    </xf>
    <xf numFmtId="0" fontId="47" fillId="17" borderId="55" xfId="3" applyFill="1" applyBorder="1" applyAlignment="1">
      <alignment vertical="center" wrapText="1"/>
    </xf>
    <xf numFmtId="0" fontId="52" fillId="17" borderId="55" xfId="2" applyFont="1" applyFill="1" applyBorder="1" applyAlignment="1">
      <alignment vertical="center" wrapText="1"/>
    </xf>
    <xf numFmtId="0" fontId="2" fillId="29" borderId="55" xfId="2" applyFill="1" applyBorder="1" applyAlignment="1">
      <alignment horizontal="center" vertical="center"/>
    </xf>
    <xf numFmtId="9" fontId="2" fillId="0" borderId="55" xfId="2" applyNumberFormat="1" applyBorder="1" applyAlignment="1">
      <alignment horizontal="center" vertical="center"/>
    </xf>
    <xf numFmtId="0" fontId="43" fillId="28" borderId="55" xfId="2" applyFont="1" applyFill="1" applyBorder="1" applyAlignment="1">
      <alignment horizontal="center" vertical="center" wrapText="1"/>
    </xf>
    <xf numFmtId="9" fontId="2" fillId="0" borderId="55" xfId="4" applyFont="1" applyBorder="1" applyAlignment="1">
      <alignment horizontal="center" vertical="center"/>
    </xf>
    <xf numFmtId="0" fontId="2" fillId="0" borderId="46" xfId="2" applyBorder="1"/>
    <xf numFmtId="0" fontId="2" fillId="0" borderId="47" xfId="2" applyBorder="1"/>
    <xf numFmtId="0" fontId="2" fillId="0" borderId="48" xfId="2" applyBorder="1"/>
    <xf numFmtId="0" fontId="2" fillId="0" borderId="49" xfId="2" applyBorder="1"/>
    <xf numFmtId="0" fontId="2" fillId="0" borderId="50" xfId="2" applyBorder="1"/>
    <xf numFmtId="0" fontId="2" fillId="0" borderId="95" xfId="2" applyBorder="1"/>
    <xf numFmtId="0" fontId="2" fillId="0" borderId="96" xfId="2" applyBorder="1"/>
    <xf numFmtId="0" fontId="2" fillId="0" borderId="97" xfId="2" applyBorder="1"/>
    <xf numFmtId="0" fontId="41" fillId="15" borderId="71" xfId="2" applyFont="1" applyFill="1" applyBorder="1" applyAlignment="1">
      <alignment horizontal="center" vertical="center" wrapText="1"/>
    </xf>
    <xf numFmtId="0" fontId="41" fillId="15" borderId="72" xfId="2" applyFont="1" applyFill="1" applyBorder="1" applyAlignment="1">
      <alignment horizontal="center" vertical="center" wrapText="1"/>
    </xf>
    <xf numFmtId="0" fontId="41" fillId="15" borderId="72" xfId="2" applyFont="1" applyFill="1" applyBorder="1" applyAlignment="1">
      <alignment horizontal="center" vertical="center"/>
    </xf>
    <xf numFmtId="0" fontId="72" fillId="0" borderId="39" xfId="2" applyFont="1" applyAlignment="1">
      <alignment vertical="center"/>
    </xf>
    <xf numFmtId="0" fontId="72" fillId="0" borderId="88" xfId="2" applyFont="1" applyBorder="1" applyAlignment="1">
      <alignment horizontal="center" vertical="center" wrapText="1"/>
    </xf>
    <xf numFmtId="0" fontId="72" fillId="0" borderId="55" xfId="2" applyFont="1" applyBorder="1" applyAlignment="1">
      <alignment horizontal="center" vertical="center" wrapText="1"/>
    </xf>
    <xf numFmtId="0" fontId="72" fillId="0" borderId="55" xfId="2" applyFont="1" applyBorder="1" applyAlignment="1">
      <alignment horizontal="center" vertical="center"/>
    </xf>
    <xf numFmtId="0" fontId="72" fillId="0" borderId="96" xfId="2" applyFont="1" applyBorder="1" applyAlignment="1">
      <alignment horizontal="center" vertical="center" wrapText="1"/>
    </xf>
    <xf numFmtId="0" fontId="72" fillId="0" borderId="64" xfId="2" applyFont="1" applyBorder="1" applyAlignment="1">
      <alignment horizontal="center" vertical="center" wrapText="1"/>
    </xf>
    <xf numFmtId="0" fontId="72" fillId="0" borderId="70" xfId="2" applyFont="1" applyBorder="1" applyAlignment="1">
      <alignment horizontal="center" vertical="center" wrapText="1"/>
    </xf>
    <xf numFmtId="0" fontId="68" fillId="0" borderId="64" xfId="2" applyFont="1" applyBorder="1" applyAlignment="1">
      <alignment horizontal="center" vertical="center" wrapText="1"/>
    </xf>
    <xf numFmtId="0" fontId="68" fillId="0" borderId="55" xfId="2" applyFont="1" applyBorder="1" applyAlignment="1">
      <alignment horizontal="center" vertical="center" wrapText="1"/>
    </xf>
    <xf numFmtId="0" fontId="72" fillId="0" borderId="58" xfId="2" applyFont="1" applyBorder="1" applyAlignment="1">
      <alignment horizontal="center" vertical="center" wrapText="1"/>
    </xf>
    <xf numFmtId="0" fontId="73" fillId="0" borderId="55" xfId="2" applyFont="1" applyBorder="1" applyAlignment="1">
      <alignment horizontal="center" vertical="center" wrapText="1"/>
    </xf>
    <xf numFmtId="0" fontId="61" fillId="0" borderId="71" xfId="2" applyFont="1" applyBorder="1" applyAlignment="1">
      <alignment horizontal="center" vertical="center"/>
    </xf>
    <xf numFmtId="0" fontId="72" fillId="0" borderId="72" xfId="2" applyFont="1" applyBorder="1" applyAlignment="1">
      <alignment horizontal="center" vertical="center" wrapText="1"/>
    </xf>
    <xf numFmtId="18" fontId="72" fillId="0" borderId="72" xfId="2" applyNumberFormat="1" applyFont="1" applyBorder="1" applyAlignment="1">
      <alignment horizontal="center" vertical="center" wrapText="1"/>
    </xf>
    <xf numFmtId="0" fontId="64" fillId="24" borderId="87" xfId="2" applyFont="1" applyFill="1" applyBorder="1" applyAlignment="1">
      <alignment horizontal="center" vertical="center" wrapText="1"/>
    </xf>
    <xf numFmtId="0" fontId="64" fillId="24" borderId="88" xfId="2" applyFont="1" applyFill="1" applyBorder="1" applyAlignment="1">
      <alignment horizontal="center" vertical="center" wrapText="1"/>
    </xf>
    <xf numFmtId="0" fontId="48" fillId="0" borderId="55" xfId="2" applyFont="1" applyBorder="1" applyAlignment="1">
      <alignment horizontal="center" vertical="center" wrapText="1"/>
    </xf>
    <xf numFmtId="0" fontId="65" fillId="0" borderId="86" xfId="2" applyFont="1" applyBorder="1" applyAlignment="1">
      <alignment horizontal="center" vertical="center" wrapText="1"/>
    </xf>
    <xf numFmtId="0" fontId="65" fillId="0" borderId="39" xfId="2" applyFont="1" applyAlignment="1">
      <alignment horizontal="center" vertical="center" wrapText="1"/>
    </xf>
    <xf numFmtId="0" fontId="49" fillId="0" borderId="60" xfId="2" applyFont="1" applyBorder="1" applyAlignment="1">
      <alignment horizontal="center" vertical="center"/>
    </xf>
    <xf numFmtId="0" fontId="49" fillId="0" borderId="61" xfId="2" applyFont="1" applyBorder="1" applyAlignment="1">
      <alignment horizontal="center" vertical="center"/>
    </xf>
    <xf numFmtId="0" fontId="49" fillId="0" borderId="62" xfId="2" applyFont="1" applyBorder="1" applyAlignment="1">
      <alignment horizontal="center" vertical="center"/>
    </xf>
    <xf numFmtId="0" fontId="41" fillId="25" borderId="39" xfId="2" applyFont="1" applyFill="1" applyAlignment="1">
      <alignment horizontal="center" vertical="center" wrapText="1"/>
    </xf>
    <xf numFmtId="0" fontId="64" fillId="23" borderId="87" xfId="2" applyFont="1" applyFill="1" applyBorder="1" applyAlignment="1">
      <alignment horizontal="center" vertical="center" wrapText="1"/>
    </xf>
    <xf numFmtId="0" fontId="64" fillId="23" borderId="88" xfId="2" applyFont="1" applyFill="1" applyBorder="1" applyAlignment="1">
      <alignment horizontal="center" vertical="center" wrapText="1"/>
    </xf>
    <xf numFmtId="0" fontId="43" fillId="0" borderId="85" xfId="2" applyFont="1" applyBorder="1" applyAlignment="1">
      <alignment horizontal="center" vertical="center" textRotation="90" wrapText="1"/>
    </xf>
    <xf numFmtId="0" fontId="64" fillId="20" borderId="66" xfId="2" applyFont="1" applyFill="1" applyBorder="1" applyAlignment="1">
      <alignment horizontal="center" vertical="center" wrapText="1"/>
    </xf>
    <xf numFmtId="0" fontId="64" fillId="21" borderId="87" xfId="2" applyFont="1" applyFill="1" applyBorder="1" applyAlignment="1">
      <alignment horizontal="center" vertical="center" wrapText="1"/>
    </xf>
    <xf numFmtId="0" fontId="64" fillId="21" borderId="88" xfId="2" applyFont="1" applyFill="1" applyBorder="1" applyAlignment="1">
      <alignment horizontal="center" vertical="center" wrapText="1"/>
    </xf>
    <xf numFmtId="0" fontId="64" fillId="22" borderId="87" xfId="2" applyFont="1" applyFill="1" applyBorder="1" applyAlignment="1">
      <alignment horizontal="center" vertical="center" wrapText="1"/>
    </xf>
    <xf numFmtId="0" fontId="64" fillId="22" borderId="88" xfId="2" applyFont="1" applyFill="1" applyBorder="1" applyAlignment="1">
      <alignment horizontal="center" vertical="center" wrapText="1"/>
    </xf>
    <xf numFmtId="9" fontId="59" fillId="15" borderId="82" xfId="2" applyNumberFormat="1" applyFont="1" applyFill="1" applyBorder="1" applyAlignment="1">
      <alignment horizontal="center" vertical="center" wrapText="1"/>
    </xf>
    <xf numFmtId="9" fontId="59" fillId="15" borderId="83" xfId="2" applyNumberFormat="1" applyFont="1" applyFill="1" applyBorder="1" applyAlignment="1">
      <alignment horizontal="center" vertical="center" wrapText="1"/>
    </xf>
    <xf numFmtId="9" fontId="60" fillId="16" borderId="82" xfId="2" applyNumberFormat="1" applyFont="1" applyFill="1" applyBorder="1" applyAlignment="1">
      <alignment horizontal="center" vertical="center" wrapText="1"/>
    </xf>
    <xf numFmtId="9" fontId="60" fillId="16" borderId="84" xfId="2" applyNumberFormat="1" applyFont="1" applyFill="1" applyBorder="1" applyAlignment="1">
      <alignment horizontal="center" vertical="center" wrapText="1"/>
    </xf>
    <xf numFmtId="0" fontId="54" fillId="0" borderId="55" xfId="2" applyFont="1" applyBorder="1" applyAlignment="1">
      <alignment horizontal="center" vertical="center" wrapText="1"/>
    </xf>
    <xf numFmtId="0" fontId="63" fillId="0" borderId="39" xfId="2" applyFont="1" applyAlignment="1">
      <alignment horizontal="center" wrapText="1"/>
    </xf>
    <xf numFmtId="0" fontId="64" fillId="19" borderId="39" xfId="2" applyFont="1" applyFill="1" applyAlignment="1">
      <alignment horizontal="center" wrapText="1"/>
    </xf>
    <xf numFmtId="0" fontId="64" fillId="19" borderId="52" xfId="2" applyFont="1" applyFill="1" applyBorder="1" applyAlignment="1">
      <alignment horizontal="center" wrapText="1"/>
    </xf>
    <xf numFmtId="0" fontId="61" fillId="0" borderId="69" xfId="2" applyFont="1" applyBorder="1" applyAlignment="1">
      <alignment horizontal="center" vertical="center"/>
    </xf>
    <xf numFmtId="0" fontId="61" fillId="0" borderId="80" xfId="2" applyFont="1" applyBorder="1" applyAlignment="1">
      <alignment horizontal="center" vertical="center"/>
    </xf>
    <xf numFmtId="0" fontId="61" fillId="0" borderId="81" xfId="2" applyFont="1" applyBorder="1" applyAlignment="1">
      <alignment horizontal="center" vertical="center"/>
    </xf>
    <xf numFmtId="0" fontId="61" fillId="0" borderId="66" xfId="2" applyFont="1" applyBorder="1" applyAlignment="1">
      <alignment horizontal="center" vertical="center"/>
    </xf>
    <xf numFmtId="0" fontId="61" fillId="0" borderId="68" xfId="2" applyFont="1" applyBorder="1" applyAlignment="1">
      <alignment horizontal="center" vertical="center"/>
    </xf>
    <xf numFmtId="9" fontId="61" fillId="0" borderId="66" xfId="4" applyFont="1" applyBorder="1" applyAlignment="1">
      <alignment horizontal="center"/>
    </xf>
    <xf numFmtId="9" fontId="61" fillId="0" borderId="79" xfId="4" applyFont="1" applyBorder="1" applyAlignment="1">
      <alignment horizontal="center"/>
    </xf>
    <xf numFmtId="0" fontId="52" fillId="0" borderId="55" xfId="2" applyFont="1" applyBorder="1" applyAlignment="1">
      <alignment horizontal="center" vertical="center" wrapText="1"/>
    </xf>
    <xf numFmtId="0" fontId="52" fillId="0" borderId="70" xfId="2" applyFont="1" applyBorder="1" applyAlignment="1">
      <alignment horizontal="center" vertical="center"/>
    </xf>
    <xf numFmtId="0" fontId="55" fillId="18" borderId="71" xfId="2" applyFont="1" applyFill="1" applyBorder="1" applyAlignment="1">
      <alignment horizontal="center" vertical="center"/>
    </xf>
    <xf numFmtId="0" fontId="55" fillId="18" borderId="72" xfId="2" applyFont="1" applyFill="1" applyBorder="1" applyAlignment="1">
      <alignment horizontal="center" vertical="center"/>
    </xf>
    <xf numFmtId="0" fontId="57" fillId="15" borderId="63" xfId="2" applyFont="1" applyFill="1" applyBorder="1" applyAlignment="1">
      <alignment horizontal="center" vertical="center"/>
    </xf>
    <xf numFmtId="0" fontId="57" fillId="15" borderId="54" xfId="2" applyFont="1" applyFill="1" applyBorder="1" applyAlignment="1">
      <alignment horizontal="center" vertical="center"/>
    </xf>
    <xf numFmtId="9" fontId="58" fillId="15" borderId="74" xfId="2" applyNumberFormat="1" applyFont="1" applyFill="1" applyBorder="1" applyAlignment="1">
      <alignment horizontal="center" vertical="center" wrapText="1"/>
    </xf>
    <xf numFmtId="9" fontId="58" fillId="15" borderId="75" xfId="2" applyNumberFormat="1" applyFont="1" applyFill="1" applyBorder="1" applyAlignment="1">
      <alignment horizontal="center" vertical="center" wrapText="1"/>
    </xf>
    <xf numFmtId="9" fontId="58" fillId="15" borderId="76" xfId="2" applyNumberFormat="1" applyFont="1" applyFill="1" applyBorder="1" applyAlignment="1">
      <alignment horizontal="center" vertical="center" wrapText="1"/>
    </xf>
    <xf numFmtId="0" fontId="60" fillId="16" borderId="77" xfId="2" applyFont="1" applyFill="1" applyBorder="1" applyAlignment="1">
      <alignment horizontal="center" vertical="center" wrapText="1"/>
    </xf>
    <xf numFmtId="0" fontId="60" fillId="16" borderId="78" xfId="2" applyFont="1" applyFill="1" applyBorder="1" applyAlignment="1">
      <alignment horizontal="center" vertical="center" wrapText="1"/>
    </xf>
    <xf numFmtId="0" fontId="60" fillId="16" borderId="66" xfId="2" applyFont="1" applyFill="1" applyBorder="1" applyAlignment="1">
      <alignment horizontal="center" vertical="center" wrapText="1"/>
    </xf>
    <xf numFmtId="0" fontId="60" fillId="16" borderId="79" xfId="2" applyFont="1" applyFill="1" applyBorder="1" applyAlignment="1">
      <alignment horizontal="center" vertical="center" wrapText="1"/>
    </xf>
    <xf numFmtId="0" fontId="52" fillId="0" borderId="55" xfId="2" applyFont="1" applyBorder="1" applyAlignment="1">
      <alignment horizontal="center" vertical="center"/>
    </xf>
    <xf numFmtId="0" fontId="52" fillId="0" borderId="66" xfId="2" applyFont="1" applyBorder="1" applyAlignment="1">
      <alignment horizontal="center" vertical="center"/>
    </xf>
    <xf numFmtId="0" fontId="52" fillId="0" borderId="67" xfId="2" applyFont="1" applyBorder="1" applyAlignment="1">
      <alignment horizontal="center" vertical="center"/>
    </xf>
    <xf numFmtId="0" fontId="52" fillId="0" borderId="68" xfId="2" applyFont="1" applyBorder="1" applyAlignment="1">
      <alignment horizontal="center" vertical="center"/>
    </xf>
    <xf numFmtId="0" fontId="41" fillId="15" borderId="63" xfId="2" applyFont="1" applyFill="1" applyBorder="1" applyAlignment="1">
      <alignment horizontal="center" vertical="center"/>
    </xf>
    <xf numFmtId="0" fontId="41" fillId="15" borderId="54" xfId="2" applyFont="1" applyFill="1" applyBorder="1" applyAlignment="1">
      <alignment horizontal="center" vertical="center"/>
    </xf>
    <xf numFmtId="9" fontId="50" fillId="15" borderId="64" xfId="2" applyNumberFormat="1" applyFont="1" applyFill="1" applyBorder="1" applyAlignment="1">
      <alignment horizontal="center" vertical="center" wrapText="1"/>
    </xf>
    <xf numFmtId="9" fontId="50" fillId="15" borderId="65" xfId="2" applyNumberFormat="1" applyFont="1" applyFill="1" applyBorder="1" applyAlignment="1">
      <alignment horizontal="center" vertical="center" wrapText="1"/>
    </xf>
    <xf numFmtId="0" fontId="51" fillId="16" borderId="55" xfId="2" applyFont="1" applyFill="1" applyBorder="1" applyAlignment="1">
      <alignment horizontal="center" vertical="center" wrapText="1"/>
    </xf>
    <xf numFmtId="0" fontId="2" fillId="0" borderId="46" xfId="2" applyBorder="1" applyAlignment="1">
      <alignment horizontal="center"/>
    </xf>
    <xf numFmtId="0" fontId="2" fillId="0" borderId="47" xfId="2" applyBorder="1" applyAlignment="1">
      <alignment horizontal="center"/>
    </xf>
    <xf numFmtId="0" fontId="2" fillId="0" borderId="49" xfId="2" applyBorder="1" applyAlignment="1">
      <alignment horizontal="center"/>
    </xf>
    <xf numFmtId="0" fontId="2" fillId="0" borderId="39" xfId="2" applyAlignment="1">
      <alignment horizontal="center"/>
    </xf>
    <xf numFmtId="0" fontId="2" fillId="0" borderId="51" xfId="2" applyBorder="1" applyAlignment="1">
      <alignment horizontal="center"/>
    </xf>
    <xf numFmtId="0" fontId="2" fillId="0" borderId="52" xfId="2" applyBorder="1" applyAlignment="1">
      <alignment horizontal="center"/>
    </xf>
    <xf numFmtId="0" fontId="45" fillId="15" borderId="47" xfId="2" applyFont="1" applyFill="1" applyBorder="1" applyAlignment="1">
      <alignment horizontal="center" vertical="center" wrapText="1"/>
    </xf>
    <xf numFmtId="0" fontId="45" fillId="15" borderId="48" xfId="2" applyFont="1" applyFill="1" applyBorder="1" applyAlignment="1">
      <alignment horizontal="center" vertical="center" wrapText="1"/>
    </xf>
    <xf numFmtId="0" fontId="45" fillId="15" borderId="39" xfId="2" applyFont="1" applyFill="1" applyAlignment="1">
      <alignment horizontal="center" vertical="center" wrapText="1"/>
    </xf>
    <xf numFmtId="0" fontId="45" fillId="15" borderId="50" xfId="2" applyFont="1" applyFill="1" applyBorder="1" applyAlignment="1">
      <alignment horizontal="center" vertical="center" wrapText="1"/>
    </xf>
    <xf numFmtId="0" fontId="45" fillId="15" borderId="54" xfId="2" applyFont="1" applyFill="1" applyBorder="1" applyAlignment="1">
      <alignment horizontal="center" vertical="center"/>
    </xf>
    <xf numFmtId="0" fontId="45" fillId="15" borderId="55" xfId="2" applyFont="1" applyFill="1" applyBorder="1" applyAlignment="1">
      <alignment horizontal="center" vertical="center"/>
    </xf>
    <xf numFmtId="0" fontId="47" fillId="0" borderId="55" xfId="3" applyFill="1" applyBorder="1" applyAlignment="1">
      <alignment horizontal="center" vertical="center" wrapText="1"/>
    </xf>
    <xf numFmtId="0" fontId="48" fillId="0" borderId="56" xfId="2" applyFont="1" applyBorder="1" applyAlignment="1">
      <alignment horizontal="center" vertical="center" wrapText="1"/>
    </xf>
    <xf numFmtId="0" fontId="45" fillId="15" borderId="57" xfId="2" applyFont="1" applyFill="1" applyBorder="1" applyAlignment="1">
      <alignment horizontal="center" vertical="center"/>
    </xf>
    <xf numFmtId="0" fontId="45" fillId="15" borderId="58" xfId="2" applyFont="1" applyFill="1" applyBorder="1" applyAlignment="1">
      <alignment horizontal="center" vertical="center"/>
    </xf>
    <xf numFmtId="0" fontId="48" fillId="0" borderId="58" xfId="2" applyFont="1" applyBorder="1" applyAlignment="1">
      <alignment horizontal="center" vertical="center"/>
    </xf>
    <xf numFmtId="0" fontId="48" fillId="0" borderId="59" xfId="2" applyFont="1" applyBorder="1" applyAlignment="1">
      <alignment horizontal="center" vertical="center"/>
    </xf>
    <xf numFmtId="0" fontId="49" fillId="0" borderId="60" xfId="2" applyFont="1" applyBorder="1" applyAlignment="1">
      <alignment horizontal="center"/>
    </xf>
    <xf numFmtId="0" fontId="49" fillId="0" borderId="61" xfId="2" applyFont="1" applyBorder="1" applyAlignment="1">
      <alignment horizontal="center"/>
    </xf>
    <xf numFmtId="0" fontId="49" fillId="0" borderId="62" xfId="2" applyFont="1" applyBorder="1" applyAlignment="1">
      <alignment horizontal="center"/>
    </xf>
    <xf numFmtId="0" fontId="2" fillId="0" borderId="48" xfId="2" applyBorder="1" applyAlignment="1">
      <alignment horizontal="center"/>
    </xf>
    <xf numFmtId="0" fontId="2" fillId="0" borderId="50" xfId="2" applyBorder="1" applyAlignment="1">
      <alignment horizontal="center"/>
    </xf>
    <xf numFmtId="0" fontId="2" fillId="0" borderId="53" xfId="2" applyBorder="1" applyAlignment="1">
      <alignment horizontal="center"/>
    </xf>
    <xf numFmtId="0" fontId="46" fillId="0" borderId="55" xfId="2" applyFont="1" applyBorder="1" applyAlignment="1">
      <alignment horizontal="center" vertical="center"/>
    </xf>
    <xf numFmtId="0" fontId="46" fillId="0" borderId="56" xfId="2" applyFont="1" applyBorder="1" applyAlignment="1">
      <alignment horizontal="center" vertical="center"/>
    </xf>
    <xf numFmtId="14" fontId="1" fillId="0" borderId="55" xfId="2" applyNumberFormat="1" applyFont="1" applyBorder="1" applyAlignment="1">
      <alignment horizontal="center" vertical="center"/>
    </xf>
    <xf numFmtId="0" fontId="2" fillId="0" borderId="55" xfId="2" applyBorder="1" applyAlignment="1">
      <alignment horizontal="center" vertical="center"/>
    </xf>
    <xf numFmtId="0" fontId="2" fillId="0" borderId="56" xfId="2" applyBorder="1" applyAlignment="1">
      <alignment horizontal="center" vertical="center"/>
    </xf>
    <xf numFmtId="0" fontId="16" fillId="0" borderId="1" xfId="0" applyFont="1" applyBorder="1" applyAlignment="1">
      <alignment horizontal="center"/>
    </xf>
    <xf numFmtId="0" fontId="5" fillId="0" borderId="3" xfId="0" applyFont="1" applyBorder="1"/>
    <xf numFmtId="0" fontId="5" fillId="0" borderId="4" xfId="0" applyFont="1" applyBorder="1"/>
    <xf numFmtId="0" fontId="5" fillId="0" borderId="5" xfId="0" applyFont="1" applyBorder="1"/>
    <xf numFmtId="0" fontId="5" fillId="0" borderId="26" xfId="0" applyFont="1" applyBorder="1"/>
    <xf numFmtId="0" fontId="5" fillId="0" borderId="28" xfId="0" applyFont="1" applyBorder="1"/>
    <xf numFmtId="0" fontId="16" fillId="2" borderId="1" xfId="0" applyFont="1" applyFill="1" applyBorder="1" applyAlignment="1">
      <alignment horizontal="center" wrapText="1"/>
    </xf>
    <xf numFmtId="0" fontId="5" fillId="0" borderId="2" xfId="0" applyFont="1" applyBorder="1"/>
    <xf numFmtId="0" fontId="0" fillId="0" borderId="0" xfId="0"/>
    <xf numFmtId="0" fontId="5" fillId="0" borderId="27" xfId="0" applyFont="1" applyBorder="1"/>
    <xf numFmtId="0" fontId="0" fillId="0" borderId="1" xfId="0" applyBorder="1" applyAlignment="1">
      <alignment horizontal="center"/>
    </xf>
    <xf numFmtId="0" fontId="27" fillId="0" borderId="1" xfId="0" applyFont="1" applyBorder="1" applyAlignment="1">
      <alignment horizontal="center" vertical="center"/>
    </xf>
    <xf numFmtId="0" fontId="10" fillId="0" borderId="22" xfId="0" applyFont="1" applyBorder="1" applyAlignment="1">
      <alignment vertical="center" wrapText="1"/>
    </xf>
    <xf numFmtId="0" fontId="5" fillId="0" borderId="23" xfId="0" applyFont="1" applyBorder="1"/>
    <xf numFmtId="0" fontId="0" fillId="0" borderId="22" xfId="0" applyBorder="1" applyAlignment="1">
      <alignment horizontal="center" vertical="center" wrapText="1"/>
    </xf>
    <xf numFmtId="0" fontId="35" fillId="0" borderId="1" xfId="0" applyFont="1" applyBorder="1" applyAlignment="1">
      <alignment horizontal="center" vertical="center"/>
    </xf>
    <xf numFmtId="0" fontId="7" fillId="2" borderId="9" xfId="0" applyFont="1" applyFill="1" applyBorder="1" applyAlignment="1">
      <alignment horizontal="center" vertical="center" wrapText="1"/>
    </xf>
    <xf numFmtId="0" fontId="5" fillId="0" borderId="10" xfId="0" applyFont="1" applyBorder="1"/>
    <xf numFmtId="0" fontId="5" fillId="0" borderId="11" xfId="0" applyFont="1" applyBorder="1"/>
    <xf numFmtId="0" fontId="61" fillId="0" borderId="99" xfId="2" applyFont="1" applyBorder="1" applyAlignment="1">
      <alignment horizontal="center" vertical="center" wrapText="1"/>
    </xf>
    <xf numFmtId="0" fontId="61" fillId="0" borderId="80" xfId="2" applyFont="1" applyBorder="1" applyAlignment="1">
      <alignment horizontal="center" vertical="center" wrapText="1"/>
    </xf>
    <xf numFmtId="0" fontId="61" fillId="0" borderId="101" xfId="2" applyFont="1" applyBorder="1" applyAlignment="1">
      <alignment horizontal="center" vertical="center" wrapText="1"/>
    </xf>
    <xf numFmtId="0" fontId="72" fillId="0" borderId="104" xfId="2" applyFont="1" applyBorder="1" applyAlignment="1">
      <alignment horizontal="center" vertical="center" wrapText="1"/>
    </xf>
    <xf numFmtId="0" fontId="72" fillId="0" borderId="87" xfId="2" applyFont="1" applyBorder="1" applyAlignment="1">
      <alignment horizontal="center" vertical="center" wrapText="1"/>
    </xf>
    <xf numFmtId="0" fontId="72" fillId="0" borderId="103" xfId="2" applyFont="1" applyBorder="1" applyAlignment="1">
      <alignment horizontal="center" vertical="center" wrapText="1"/>
    </xf>
    <xf numFmtId="0" fontId="61" fillId="0" borderId="63" xfId="2" applyFont="1" applyBorder="1" applyAlignment="1">
      <alignment horizontal="center" vertical="center" wrapText="1"/>
    </xf>
    <xf numFmtId="0" fontId="61" fillId="0" borderId="54" xfId="2" applyFont="1" applyBorder="1" applyAlignment="1">
      <alignment horizontal="center" vertical="center" wrapText="1"/>
    </xf>
    <xf numFmtId="0" fontId="61" fillId="0" borderId="57" xfId="2" applyFont="1" applyBorder="1" applyAlignment="1">
      <alignment horizontal="center" vertical="center" wrapText="1"/>
    </xf>
    <xf numFmtId="0" fontId="72" fillId="0" borderId="64" xfId="2" applyFont="1" applyBorder="1" applyAlignment="1">
      <alignment horizontal="center" vertical="center" wrapText="1"/>
    </xf>
    <xf numFmtId="0" fontId="72" fillId="0" borderId="55" xfId="2" applyFont="1" applyBorder="1" applyAlignment="1">
      <alignment horizontal="center" vertical="center" wrapText="1"/>
    </xf>
    <xf numFmtId="0" fontId="72" fillId="0" borderId="70" xfId="2" applyFont="1" applyBorder="1" applyAlignment="1">
      <alignment horizontal="center" vertical="center" wrapText="1"/>
    </xf>
    <xf numFmtId="0" fontId="72" fillId="0" borderId="88" xfId="2" applyFont="1" applyBorder="1" applyAlignment="1">
      <alignment horizontal="center" vertical="center" wrapText="1"/>
    </xf>
    <xf numFmtId="0" fontId="46" fillId="0" borderId="99" xfId="2" applyFont="1" applyBorder="1" applyAlignment="1">
      <alignment horizontal="center" vertical="center" wrapText="1"/>
    </xf>
    <xf numFmtId="0" fontId="46" fillId="0" borderId="81" xfId="2" applyFont="1" applyBorder="1" applyAlignment="1">
      <alignment horizontal="center" vertical="center" wrapText="1"/>
    </xf>
    <xf numFmtId="18" fontId="72" fillId="0" borderId="104" xfId="2" applyNumberFormat="1" applyFont="1" applyBorder="1" applyAlignment="1">
      <alignment horizontal="center" vertical="center" wrapText="1"/>
    </xf>
    <xf numFmtId="18" fontId="72" fillId="0" borderId="103" xfId="2" applyNumberFormat="1" applyFont="1" applyBorder="1" applyAlignment="1">
      <alignment horizontal="center" vertical="center" wrapText="1"/>
    </xf>
    <xf numFmtId="0" fontId="46" fillId="0" borderId="69" xfId="2" applyFont="1" applyBorder="1" applyAlignment="1">
      <alignment horizontal="center" vertical="center" wrapText="1"/>
    </xf>
    <xf numFmtId="18" fontId="72" fillId="0" borderId="88" xfId="2" applyNumberFormat="1" applyFont="1" applyBorder="1" applyAlignment="1">
      <alignment horizontal="center" vertical="center" wrapText="1"/>
    </xf>
    <xf numFmtId="0" fontId="46" fillId="0" borderId="80" xfId="2" applyFont="1" applyBorder="1" applyAlignment="1">
      <alignment horizontal="center" vertical="center" wrapText="1"/>
    </xf>
    <xf numFmtId="0" fontId="61" fillId="0" borderId="69" xfId="2" applyFont="1" applyBorder="1" applyAlignment="1">
      <alignment horizontal="center" vertical="center" wrapText="1"/>
    </xf>
    <xf numFmtId="0" fontId="44" fillId="0" borderId="99" xfId="2" applyFont="1" applyBorder="1" applyAlignment="1">
      <alignment horizontal="center"/>
    </xf>
    <xf numFmtId="0" fontId="44" fillId="0" borderId="80" xfId="2" applyFont="1" applyBorder="1" applyAlignment="1">
      <alignment horizontal="center"/>
    </xf>
    <xf numFmtId="0" fontId="44" fillId="0" borderId="101" xfId="2" applyFont="1" applyBorder="1" applyAlignment="1">
      <alignment horizontal="center"/>
    </xf>
    <xf numFmtId="0" fontId="44" fillId="15" borderId="94" xfId="2" applyFont="1" applyFill="1" applyBorder="1" applyAlignment="1">
      <alignment horizontal="center" vertical="center" wrapText="1"/>
    </xf>
    <xf numFmtId="0" fontId="44" fillId="15" borderId="47" xfId="2" applyFont="1" applyFill="1" applyBorder="1" applyAlignment="1">
      <alignment horizontal="center" vertical="center" wrapText="1"/>
    </xf>
    <xf numFmtId="0" fontId="44" fillId="15" borderId="86" xfId="2" applyFont="1" applyFill="1" applyBorder="1" applyAlignment="1">
      <alignment horizontal="center" vertical="center" wrapText="1"/>
    </xf>
    <xf numFmtId="0" fontId="44" fillId="15" borderId="39" xfId="2" applyFont="1" applyFill="1" applyAlignment="1">
      <alignment horizontal="center" vertical="center" wrapText="1"/>
    </xf>
    <xf numFmtId="0" fontId="44" fillId="15" borderId="98" xfId="2" applyFont="1" applyFill="1" applyBorder="1" applyAlignment="1">
      <alignment horizontal="center" vertical="center" wrapText="1"/>
    </xf>
    <xf numFmtId="0" fontId="44" fillId="15" borderId="52" xfId="2" applyFont="1" applyFill="1" applyBorder="1" applyAlignment="1">
      <alignment horizontal="center" vertical="center" wrapText="1"/>
    </xf>
    <xf numFmtId="0" fontId="2" fillId="0" borderId="77" xfId="2" applyBorder="1" applyAlignment="1">
      <alignment horizontal="center" vertical="center"/>
    </xf>
    <xf numFmtId="0" fontId="2" fillId="0" borderId="100" xfId="2" applyBorder="1" applyAlignment="1">
      <alignment horizontal="center" vertical="center"/>
    </xf>
    <xf numFmtId="0" fontId="2" fillId="0" borderId="86" xfId="2" applyBorder="1" applyAlignment="1">
      <alignment horizontal="center" vertical="center"/>
    </xf>
    <xf numFmtId="0" fontId="2" fillId="0" borderId="39" xfId="2" applyAlignment="1">
      <alignment horizontal="center" vertical="center"/>
    </xf>
    <xf numFmtId="0" fontId="2" fillId="0" borderId="102" xfId="2" applyBorder="1" applyAlignment="1">
      <alignment horizontal="center" vertical="center"/>
    </xf>
    <xf numFmtId="0" fontId="2" fillId="0" borderId="96" xfId="2" applyBorder="1" applyAlignment="1">
      <alignment horizontal="center" vertical="center"/>
    </xf>
    <xf numFmtId="0" fontId="2" fillId="0" borderId="66" xfId="2" applyBorder="1" applyAlignment="1">
      <alignment horizontal="center" vertical="center" wrapText="1"/>
    </xf>
    <xf numFmtId="0" fontId="2" fillId="0" borderId="67" xfId="2" applyBorder="1" applyAlignment="1">
      <alignment horizontal="center" vertical="center" wrapText="1"/>
    </xf>
    <xf numFmtId="0" fontId="2" fillId="0" borderId="68" xfId="2" applyBorder="1" applyAlignment="1">
      <alignment horizontal="center" vertical="center" wrapText="1"/>
    </xf>
    <xf numFmtId="0" fontId="43" fillId="28" borderId="55" xfId="2" applyFont="1" applyFill="1" applyBorder="1" applyAlignment="1">
      <alignment horizontal="left" vertical="center"/>
    </xf>
    <xf numFmtId="0" fontId="2" fillId="0" borderId="55" xfId="2" applyBorder="1" applyAlignment="1">
      <alignment horizontal="left" vertical="center" wrapText="1"/>
    </xf>
    <xf numFmtId="0" fontId="43" fillId="28" borderId="55" xfId="2" applyFont="1" applyFill="1" applyBorder="1" applyAlignment="1">
      <alignment horizontal="center" vertical="center" wrapText="1"/>
    </xf>
    <xf numFmtId="0" fontId="2" fillId="0" borderId="55" xfId="2" applyBorder="1" applyAlignment="1">
      <alignment horizontal="left" vertical="center"/>
    </xf>
    <xf numFmtId="0" fontId="2" fillId="17" borderId="55" xfId="2" applyFill="1" applyBorder="1" applyAlignment="1">
      <alignment horizontal="left" vertical="center" wrapText="1"/>
    </xf>
    <xf numFmtId="0" fontId="68" fillId="28" borderId="66" xfId="2" applyFont="1" applyFill="1" applyBorder="1" applyAlignment="1">
      <alignment horizontal="center" vertical="center" wrapText="1"/>
    </xf>
    <xf numFmtId="0" fontId="68" fillId="28" borderId="67" xfId="2" applyFont="1" applyFill="1" applyBorder="1" applyAlignment="1">
      <alignment horizontal="center" vertical="center" wrapText="1"/>
    </xf>
    <xf numFmtId="0" fontId="68" fillId="28" borderId="68" xfId="2" applyFont="1" applyFill="1" applyBorder="1" applyAlignment="1">
      <alignment horizontal="center" vertical="center" wrapText="1"/>
    </xf>
    <xf numFmtId="0" fontId="61" fillId="0" borderId="55" xfId="2" applyFont="1" applyBorder="1" applyAlignment="1">
      <alignment horizontal="center" vertical="center"/>
    </xf>
    <xf numFmtId="0" fontId="41" fillId="27" borderId="63" xfId="2" applyFont="1" applyFill="1" applyBorder="1" applyAlignment="1">
      <alignment horizontal="center" vertical="center"/>
    </xf>
    <xf numFmtId="0" fontId="41" fillId="27" borderId="54" xfId="2" applyFont="1" applyFill="1" applyBorder="1" applyAlignment="1">
      <alignment horizontal="center" vertical="center"/>
    </xf>
    <xf numFmtId="0" fontId="41" fillId="27" borderId="64" xfId="2" applyFont="1" applyFill="1" applyBorder="1" applyAlignment="1">
      <alignment horizontal="center" vertical="center"/>
    </xf>
    <xf numFmtId="0" fontId="41" fillId="27" borderId="64" xfId="2" applyFont="1" applyFill="1" applyBorder="1" applyAlignment="1">
      <alignment horizontal="center" vertical="center" wrapText="1"/>
    </xf>
    <xf numFmtId="0" fontId="41" fillId="27" borderId="55" xfId="2" applyFont="1" applyFill="1" applyBorder="1" applyAlignment="1">
      <alignment horizontal="center" vertical="center" wrapText="1"/>
    </xf>
    <xf numFmtId="0" fontId="41" fillId="27" borderId="65" xfId="2" applyFont="1" applyFill="1" applyBorder="1" applyAlignment="1">
      <alignment horizontal="center" vertical="center"/>
    </xf>
    <xf numFmtId="0" fontId="41" fillId="27" borderId="56" xfId="2" applyFont="1" applyFill="1" applyBorder="1" applyAlignment="1">
      <alignment horizontal="center" vertical="center"/>
    </xf>
    <xf numFmtId="0" fontId="43" fillId="28" borderId="55" xfId="2" applyFont="1" applyFill="1" applyBorder="1" applyAlignment="1">
      <alignment horizontal="center" vertical="center"/>
    </xf>
    <xf numFmtId="0" fontId="2" fillId="0" borderId="55" xfId="2" applyBorder="1" applyAlignment="1">
      <alignment vertical="top" wrapText="1"/>
    </xf>
    <xf numFmtId="0" fontId="47" fillId="0" borderId="55" xfId="3" applyBorder="1" applyAlignment="1">
      <alignment horizontal="center" vertical="center" wrapText="1"/>
    </xf>
    <xf numFmtId="0" fontId="47" fillId="0" borderId="55" xfId="3" applyBorder="1" applyAlignment="1">
      <alignment horizontal="center" vertical="center"/>
    </xf>
    <xf numFmtId="0" fontId="41" fillId="27" borderId="98" xfId="2" applyFont="1" applyFill="1" applyBorder="1" applyAlignment="1">
      <alignment horizontal="center"/>
    </xf>
    <xf numFmtId="0" fontId="41" fillId="27" borderId="52" xfId="2" applyFont="1" applyFill="1" applyBorder="1" applyAlignment="1">
      <alignment horizontal="center"/>
    </xf>
    <xf numFmtId="0" fontId="2" fillId="0" borderId="55" xfId="2" applyBorder="1" applyAlignment="1">
      <alignment horizontal="center" vertical="center" wrapText="1"/>
    </xf>
    <xf numFmtId="0" fontId="44" fillId="0" borderId="46" xfId="2" applyFont="1" applyBorder="1" applyAlignment="1">
      <alignment horizontal="center"/>
    </xf>
    <xf numFmtId="0" fontId="44" fillId="0" borderId="93" xfId="2" applyFont="1" applyBorder="1" applyAlignment="1">
      <alignment horizontal="center"/>
    </xf>
    <xf numFmtId="0" fontId="44" fillId="0" borderId="49" xfId="2" applyFont="1" applyBorder="1" applyAlignment="1">
      <alignment horizontal="center"/>
    </xf>
    <xf numFmtId="0" fontId="44" fillId="0" borderId="85" xfId="2" applyFont="1" applyBorder="1" applyAlignment="1">
      <alignment horizontal="center"/>
    </xf>
    <xf numFmtId="0" fontId="44" fillId="0" borderId="39" xfId="2" applyFont="1" applyAlignment="1">
      <alignment horizontal="center"/>
    </xf>
    <xf numFmtId="0" fontId="44" fillId="0" borderId="95" xfId="2" applyFont="1" applyBorder="1" applyAlignment="1">
      <alignment horizontal="center"/>
    </xf>
    <xf numFmtId="0" fontId="44" fillId="0" borderId="96" xfId="2" applyFont="1" applyBorder="1" applyAlignment="1">
      <alignment horizontal="center"/>
    </xf>
    <xf numFmtId="0" fontId="44" fillId="0" borderId="48" xfId="2" applyFont="1" applyBorder="1" applyAlignment="1">
      <alignment horizontal="center"/>
    </xf>
    <xf numFmtId="0" fontId="44" fillId="0" borderId="50" xfId="2" applyFont="1" applyBorder="1" applyAlignment="1">
      <alignment horizontal="center"/>
    </xf>
    <xf numFmtId="0" fontId="44" fillId="0" borderId="97" xfId="2" applyFont="1" applyBorder="1" applyAlignment="1">
      <alignment horizontal="center"/>
    </xf>
    <xf numFmtId="0" fontId="67" fillId="0" borderId="46" xfId="2" applyFont="1" applyBorder="1" applyAlignment="1">
      <alignment horizontal="center" vertical="center" wrapText="1"/>
    </xf>
    <xf numFmtId="0" fontId="67" fillId="0" borderId="47" xfId="2" applyFont="1" applyBorder="1" applyAlignment="1">
      <alignment horizontal="center" vertical="center" wrapText="1"/>
    </xf>
    <xf numFmtId="0" fontId="67" fillId="0" borderId="49" xfId="2" applyFont="1" applyBorder="1" applyAlignment="1">
      <alignment horizontal="center" vertical="center" wrapText="1"/>
    </xf>
    <xf numFmtId="0" fontId="67" fillId="0" borderId="39" xfId="2" applyFont="1" applyAlignment="1">
      <alignment horizontal="center" vertical="center" wrapText="1"/>
    </xf>
    <xf numFmtId="0" fontId="67" fillId="0" borderId="95" xfId="2" applyFont="1" applyBorder="1" applyAlignment="1">
      <alignment horizontal="center" vertical="center" wrapText="1"/>
    </xf>
    <xf numFmtId="0" fontId="67" fillId="0" borderId="96" xfId="2" applyFont="1" applyBorder="1" applyAlignment="1">
      <alignment horizontal="center" vertical="center" wrapText="1"/>
    </xf>
    <xf numFmtId="0" fontId="35" fillId="0" borderId="4" xfId="0" applyFont="1" applyBorder="1" applyAlignment="1">
      <alignment horizontal="center" vertical="center"/>
    </xf>
    <xf numFmtId="0" fontId="0" fillId="0" borderId="20" xfId="0" applyBorder="1" applyAlignment="1">
      <alignment horizontal="center" vertical="center"/>
    </xf>
    <xf numFmtId="0" fontId="5" fillId="0" borderId="21" xfId="0" applyFont="1" applyBorder="1"/>
    <xf numFmtId="0" fontId="5" fillId="0" borderId="12" xfId="0" applyFont="1" applyBorder="1"/>
    <xf numFmtId="0" fontId="0" fillId="0" borderId="22" xfId="0" applyBorder="1" applyAlignment="1">
      <alignment horizontal="center" vertical="center"/>
    </xf>
    <xf numFmtId="0" fontId="5" fillId="0" borderId="30" xfId="0" applyFont="1" applyBorder="1"/>
    <xf numFmtId="0" fontId="0" fillId="0" borderId="22" xfId="0" applyBorder="1" applyAlignment="1">
      <alignment horizontal="left" vertical="center" wrapText="1"/>
    </xf>
    <xf numFmtId="0" fontId="5" fillId="0" borderId="40" xfId="0" applyFont="1" applyBorder="1"/>
    <xf numFmtId="0" fontId="5" fillId="0" borderId="6" xfId="0" applyFont="1" applyBorder="1"/>
    <xf numFmtId="0" fontId="5" fillId="0" borderId="7" xfId="0" applyFont="1" applyBorder="1"/>
    <xf numFmtId="0" fontId="0" fillId="0" borderId="1" xfId="0" applyBorder="1" applyAlignment="1">
      <alignment horizontal="center" vertical="center"/>
    </xf>
    <xf numFmtId="0" fontId="16" fillId="0" borderId="38" xfId="0" applyFont="1" applyBorder="1" applyAlignment="1">
      <alignment horizontal="center"/>
    </xf>
    <xf numFmtId="0" fontId="5" fillId="0" borderId="44" xfId="0" applyFont="1" applyBorder="1"/>
    <xf numFmtId="0" fontId="5" fillId="0" borderId="45" xfId="0" applyFont="1" applyBorder="1"/>
  </cellXfs>
  <cellStyles count="5">
    <cellStyle name="Hipervínculo" xfId="1" builtinId="8"/>
    <cellStyle name="Hipervínculo 2" xfId="3"/>
    <cellStyle name="Normal" xfId="0" builtinId="0"/>
    <cellStyle name="Normal 2" xfId="2"/>
    <cellStyle name="Porcentaje 2" xfId="4"/>
  </cellStyles>
  <dxfs count="41">
    <dxf>
      <font>
        <sz val="8"/>
      </font>
    </dxf>
    <dxf>
      <border>
        <left style="thin">
          <color indexed="64"/>
        </left>
        <right style="thin">
          <color indexed="64"/>
        </right>
        <top style="thin">
          <color indexed="64"/>
        </top>
      </border>
    </dxf>
    <dxf>
      <border>
        <left style="thin">
          <color indexed="64"/>
        </left>
        <right style="thin">
          <color indexed="64"/>
        </right>
        <top style="thin">
          <color indexed="64"/>
        </top>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1" formatCode="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
      <fill>
        <patternFill patternType="solid">
          <fgColor rgb="FFDEEAF6"/>
          <bgColor rgb="FFDEEAF6"/>
        </patternFill>
      </fill>
    </dxf>
    <dxf>
      <fill>
        <patternFill patternType="solid">
          <fgColor rgb="FFD8D8D8"/>
          <bgColor rgb="FFD8D8D8"/>
        </patternFill>
      </fill>
    </dxf>
    <dxf>
      <fill>
        <patternFill patternType="solid">
          <fgColor rgb="FF5B9BD5"/>
          <bgColor rgb="FF5B9BD5"/>
        </patternFill>
      </fill>
    </dxf>
  </dxfs>
  <tableStyles count="1">
    <tableStyle name="ESCALA DE EVALUACIÓN-style" pivot="0" count="3">
      <tableStyleElement type="headerRow" dxfId="40"/>
      <tableStyleElement type="firstRowStripe" dxfId="39"/>
      <tableStyleElement type="secondRowStripe" dxfId="3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2"/></Relationships>
</file>

<file path=xl/_rels/comments2.xml.rels><?xml version="1.0" encoding="UTF-8" standalone="yes"?>
<Relationships xmlns="http://schemas.openxmlformats.org/package/2006/relationships"><Relationship Id="rId1" Type="http://customschemas.google.com/relationships/workbookmetadata" Target="commentsmeta3"/></Relationships>
</file>

<file path=xl/_rels/comments4.xml.rels><?xml version="1.0" encoding="UTF-8" standalone="yes"?>
<Relationships xmlns="http://schemas.openxmlformats.org/package/2006/relationships"><Relationship Id="rId1" Type="http://customschemas.google.com/relationships/workbookmetadata" Target="commentsmeta4"/></Relationships>
</file>

<file path=xl/_rels/comments5.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layout/>
      <c:overlay val="0"/>
      <c:spPr>
        <a:noFill/>
        <a:ln w="25400">
          <a:noFill/>
        </a:ln>
      </c:sp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80</c:v>
                </c:pt>
                <c:pt idx="1">
                  <c:v>44</c:v>
                </c:pt>
                <c:pt idx="2">
                  <c:v>78</c:v>
                </c:pt>
                <c:pt idx="3">
                  <c:v>44</c:v>
                </c:pt>
                <c:pt idx="4">
                  <c:v>74</c:v>
                </c:pt>
                <c:pt idx="5">
                  <c:v>20</c:v>
                </c:pt>
                <c:pt idx="6">
                  <c:v>60</c:v>
                </c:pt>
                <c:pt idx="7">
                  <c:v>58</c:v>
                </c:pt>
                <c:pt idx="8">
                  <c:v>40</c:v>
                </c:pt>
                <c:pt idx="9">
                  <c:v>49</c:v>
                </c:pt>
                <c:pt idx="10">
                  <c:v>30</c:v>
                </c:pt>
                <c:pt idx="11">
                  <c:v>63</c:v>
                </c:pt>
                <c:pt idx="12" formatCode="0">
                  <c:v>26.5</c:v>
                </c:pt>
                <c:pt idx="13">
                  <c:v>76</c:v>
                </c:pt>
              </c:numCache>
            </c:numRef>
          </c:val>
          <c:extLst xmlns:c16r2="http://schemas.microsoft.com/office/drawing/2015/06/chart">
            <c:ext xmlns:c16="http://schemas.microsoft.com/office/drawing/2014/chart" uri="{C3380CC4-5D6E-409C-BE32-E72D297353CC}">
              <c16:uniqueId val="{00000000-9DAE-4FCB-8556-5320760C1AE4}"/>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xmlns:c16r2="http://schemas.microsoft.com/office/drawing/2015/06/chart">
            <c:ext xmlns:c16="http://schemas.microsoft.com/office/drawing/2014/chart" uri="{C3380CC4-5D6E-409C-BE32-E72D297353CC}">
              <c16:uniqueId val="{00000001-9DAE-4FCB-8556-5320760C1AE4}"/>
            </c:ext>
          </c:extLst>
        </c:ser>
        <c:dLbls>
          <c:showLegendKey val="0"/>
          <c:showVal val="0"/>
          <c:showCatName val="0"/>
          <c:showSerName val="0"/>
          <c:showPercent val="0"/>
          <c:showBubbleSize val="0"/>
        </c:dLbls>
        <c:axId val="-958238320"/>
        <c:axId val="-958232880"/>
      </c:radarChart>
      <c:catAx>
        <c:axId val="-958238320"/>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958232880"/>
        <c:crosses val="autoZero"/>
        <c:auto val="0"/>
        <c:lblAlgn val="ctr"/>
        <c:lblOffset val="100"/>
        <c:noMultiLvlLbl val="0"/>
      </c:catAx>
      <c:valAx>
        <c:axId val="-958232880"/>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958238320"/>
        <c:crosses val="autoZero"/>
        <c:crossBetween val="between"/>
        <c:majorUnit val="20"/>
        <c:minorUnit val="20"/>
      </c:valAx>
      <c:spPr>
        <a:noFill/>
        <a:ln w="25400">
          <a:noFill/>
        </a:ln>
      </c:spPr>
    </c:plotArea>
    <c:legend>
      <c:legendPos val="b"/>
      <c:layout/>
      <c:overlay val="0"/>
      <c:spPr>
        <a:noFill/>
        <a:ln w="25400">
          <a:noFill/>
        </a:ln>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w="25400">
          <a:noFill/>
        </a:ln>
      </c:spPr>
    </c:title>
    <c:autoTitleDeleted val="0"/>
    <c:view3D>
      <c:rotX val="15"/>
      <c:rotY val="20"/>
      <c:depthPercent val="10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PORTADA!$E$38:$F$38</c:f>
              <c:strCache>
                <c:ptCount val="2"/>
                <c:pt idx="0">
                  <c:v>% de Avance Actual Entidad</c:v>
                </c:pt>
                <c:pt idx="1">
                  <c:v>% Avance Esperado</c:v>
                </c:pt>
              </c:strCache>
            </c:strRef>
          </c:cat>
          <c:val>
            <c:numRef>
              <c:f>PORTADA!$E$39:$F$39</c:f>
              <c:numCache>
                <c:formatCode>0%</c:formatCode>
                <c:ptCount val="2"/>
                <c:pt idx="0">
                  <c:v>0.35200000000000004</c:v>
                </c:pt>
                <c:pt idx="1">
                  <c:v>0.4</c:v>
                </c:pt>
              </c:numCache>
            </c:numRef>
          </c:val>
          <c:extLst xmlns:c16r2="http://schemas.microsoft.com/office/drawing/2015/06/chart">
            <c:ext xmlns:c16="http://schemas.microsoft.com/office/drawing/2014/chart" uri="{C3380CC4-5D6E-409C-BE32-E72D297353CC}">
              <c16:uniqueId val="{00000000-F20A-4A56-8CD8-4E10D1FC72AC}"/>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PORTADA!$E$38:$F$38</c:f>
              <c:strCache>
                <c:ptCount val="2"/>
                <c:pt idx="0">
                  <c:v>% de Avance Actual Entidad</c:v>
                </c:pt>
                <c:pt idx="1">
                  <c:v>% Avance Esperado</c:v>
                </c:pt>
              </c:strCache>
            </c:strRef>
          </c:cat>
          <c:val>
            <c:numRef>
              <c:f>PORTADA!$E$40:$F$40</c:f>
              <c:numCache>
                <c:formatCode>0%</c:formatCode>
                <c:ptCount val="2"/>
                <c:pt idx="0">
                  <c:v>0.16800000000000001</c:v>
                </c:pt>
                <c:pt idx="1">
                  <c:v>0.2</c:v>
                </c:pt>
              </c:numCache>
            </c:numRef>
          </c:val>
          <c:extLst xmlns:c16r2="http://schemas.microsoft.com/office/drawing/2015/06/chart">
            <c:ext xmlns:c16="http://schemas.microsoft.com/office/drawing/2014/chart" uri="{C3380CC4-5D6E-409C-BE32-E72D297353CC}">
              <c16:uniqueId val="{00000001-F20A-4A56-8CD8-4E10D1FC72AC}"/>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PORTADA!$E$38:$F$38</c:f>
              <c:strCache>
                <c:ptCount val="2"/>
                <c:pt idx="0">
                  <c:v>% de Avance Actual Entidad</c:v>
                </c:pt>
                <c:pt idx="1">
                  <c:v>% Avance Esperado</c:v>
                </c:pt>
              </c:strCache>
            </c:strRef>
          </c:cat>
          <c:val>
            <c:numRef>
              <c:f>PORTADA!$E$41:$F$41</c:f>
              <c:numCache>
                <c:formatCode>0%</c:formatCode>
                <c:ptCount val="2"/>
                <c:pt idx="0">
                  <c:v>0.2</c:v>
                </c:pt>
                <c:pt idx="1">
                  <c:v>0.2</c:v>
                </c:pt>
              </c:numCache>
            </c:numRef>
          </c:val>
          <c:extLst xmlns:c16r2="http://schemas.microsoft.com/office/drawing/2015/06/chart">
            <c:ext xmlns:c16="http://schemas.microsoft.com/office/drawing/2014/chart" uri="{C3380CC4-5D6E-409C-BE32-E72D297353CC}">
              <c16:uniqueId val="{00000002-F20A-4A56-8CD8-4E10D1FC72AC}"/>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PORTADA!$E$38:$F$38</c:f>
              <c:strCache>
                <c:ptCount val="2"/>
                <c:pt idx="0">
                  <c:v>% de Avance Actual Entidad</c:v>
                </c:pt>
                <c:pt idx="1">
                  <c:v>% Avance Esperado</c:v>
                </c:pt>
              </c:strCache>
            </c:strRef>
          </c:cat>
          <c:val>
            <c:numRef>
              <c:f>PORTADA!$E$42:$F$42</c:f>
              <c:numCache>
                <c:formatCode>0%</c:formatCode>
                <c:ptCount val="2"/>
                <c:pt idx="0">
                  <c:v>0.2</c:v>
                </c:pt>
                <c:pt idx="1">
                  <c:v>0.2</c:v>
                </c:pt>
              </c:numCache>
            </c:numRef>
          </c:val>
          <c:extLst xmlns:c16r2="http://schemas.microsoft.com/office/drawing/2015/06/chart">
            <c:ext xmlns:c16="http://schemas.microsoft.com/office/drawing/2014/chart" uri="{C3380CC4-5D6E-409C-BE32-E72D297353CC}">
              <c16:uniqueId val="{00000003-F20A-4A56-8CD8-4E10D1FC72AC}"/>
            </c:ext>
          </c:extLst>
        </c:ser>
        <c:dLbls>
          <c:showLegendKey val="0"/>
          <c:showVal val="0"/>
          <c:showCatName val="0"/>
          <c:showSerName val="0"/>
          <c:showPercent val="0"/>
          <c:showBubbleSize val="0"/>
        </c:dLbls>
        <c:gapWidth val="150"/>
        <c:shape val="box"/>
        <c:axId val="-958227440"/>
        <c:axId val="-958239408"/>
        <c:axId val="0"/>
      </c:bar3DChart>
      <c:catAx>
        <c:axId val="-958227440"/>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958239408"/>
        <c:crossesAt val="0"/>
        <c:auto val="1"/>
        <c:lblAlgn val="ctr"/>
        <c:lblOffset val="100"/>
        <c:noMultiLvlLbl val="0"/>
      </c:catAx>
      <c:valAx>
        <c:axId val="-958239408"/>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958227440"/>
        <c:crosses val="autoZero"/>
        <c:crossBetween val="between"/>
        <c:majorUnit val="0.2"/>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w="25400">
          <a:noFill/>
        </a:ln>
      </c:spPr>
    </c:title>
    <c:autoTitleDeleted val="0"/>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41.833333333333336</c:v>
                </c:pt>
                <c:pt idx="1">
                  <c:v>36.25</c:v>
                </c:pt>
                <c:pt idx="2">
                  <c:v>38.888888888888886</c:v>
                </c:pt>
                <c:pt idx="3">
                  <c:v>46.666666666666664</c:v>
                </c:pt>
                <c:pt idx="4">
                  <c:v>36.393442622950822</c:v>
                </c:pt>
              </c:numCache>
            </c:numRef>
          </c:val>
          <c:extLst xmlns:c16r2="http://schemas.microsoft.com/office/drawing/2015/06/chart">
            <c:ext xmlns:c16="http://schemas.microsoft.com/office/drawing/2014/chart" uri="{C3380CC4-5D6E-409C-BE32-E72D297353CC}">
              <c16:uniqueId val="{00000000-A99B-4866-A2A5-C921E4F47ECE}"/>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1-A99B-4866-A2A5-C921E4F47ECE}"/>
            </c:ext>
          </c:extLst>
        </c:ser>
        <c:dLbls>
          <c:showLegendKey val="0"/>
          <c:showVal val="0"/>
          <c:showCatName val="0"/>
          <c:showSerName val="0"/>
          <c:showPercent val="0"/>
          <c:showBubbleSize val="0"/>
        </c:dLbls>
        <c:axId val="-958234512"/>
        <c:axId val="-681267808"/>
      </c:radarChart>
      <c:catAx>
        <c:axId val="-958234512"/>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681267808"/>
        <c:crosses val="autoZero"/>
        <c:auto val="0"/>
        <c:lblAlgn val="ctr"/>
        <c:lblOffset val="100"/>
        <c:noMultiLvlLbl val="0"/>
      </c:catAx>
      <c:valAx>
        <c:axId val="-681267808"/>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958234512"/>
        <c:crosses val="autoZero"/>
        <c:crossBetween val="between"/>
        <c:majorUnit val="20"/>
      </c:valAx>
      <c:spPr>
        <a:noFill/>
        <a:ln w="25400">
          <a:noFill/>
        </a:ln>
      </c:spPr>
    </c:plotArea>
    <c:legend>
      <c:legendPos val="t"/>
      <c:overlay val="0"/>
      <c:spPr>
        <a:noFill/>
        <a:ln w="25400">
          <a:noFill/>
        </a:ln>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t>
        <a:bodyPr/>
        <a:lstStyle/>
        <a:p>
          <a:endParaRPr lang="es-CO"/>
        </a:p>
      </dgm:t>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t>
        <a:bodyPr/>
        <a:lstStyle/>
        <a:p>
          <a:endParaRPr lang="es-CO"/>
        </a:p>
      </dgm:t>
    </dgm:pt>
    <dgm:pt modelId="{BBFB2A25-0F4B-4BFE-B814-AB7316EAC8B7}" type="pres">
      <dgm:prSet presAssocID="{49D8FBD1-85A2-46B9-B60C-01657606DF94}" presName="sibTrans" presStyleLbl="sibTrans2D1" presStyleIdx="0" presStyleCnt="4"/>
      <dgm:spPr/>
      <dgm:t>
        <a:bodyPr/>
        <a:lstStyle/>
        <a:p>
          <a:endParaRPr lang="es-CO"/>
        </a:p>
      </dgm:t>
    </dgm:pt>
    <dgm:pt modelId="{E731F7FA-CB05-4657-8649-0B0F6F1AE1B0}" type="pres">
      <dgm:prSet presAssocID="{49D8FBD1-85A2-46B9-B60C-01657606DF94}" presName="connTx" presStyleLbl="sibTrans2D1" presStyleIdx="0" presStyleCnt="4"/>
      <dgm:spPr/>
      <dgm:t>
        <a:bodyPr/>
        <a:lstStyle/>
        <a:p>
          <a:endParaRPr lang="es-CO"/>
        </a:p>
      </dgm:t>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t>
        <a:bodyPr/>
        <a:lstStyle/>
        <a:p>
          <a:endParaRPr lang="es-CO"/>
        </a:p>
      </dgm:t>
    </dgm:pt>
    <dgm:pt modelId="{E8FD12FB-2AD3-4C77-B301-F385A7060FE1}" type="pres">
      <dgm:prSet presAssocID="{BC93E36D-F700-4375-9905-72193D372128}" presName="sibTrans" presStyleLbl="sibTrans2D1" presStyleIdx="1" presStyleCnt="4"/>
      <dgm:spPr/>
      <dgm:t>
        <a:bodyPr/>
        <a:lstStyle/>
        <a:p>
          <a:endParaRPr lang="es-CO"/>
        </a:p>
      </dgm:t>
    </dgm:pt>
    <dgm:pt modelId="{538C8548-D911-4CCC-8972-2C2ACD0101D4}" type="pres">
      <dgm:prSet presAssocID="{BC93E36D-F700-4375-9905-72193D372128}" presName="connTx" presStyleLbl="sibTrans2D1" presStyleIdx="1" presStyleCnt="4"/>
      <dgm:spPr/>
      <dgm:t>
        <a:bodyPr/>
        <a:lstStyle/>
        <a:p>
          <a:endParaRPr lang="es-CO"/>
        </a:p>
      </dgm:t>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t>
        <a:bodyPr/>
        <a:lstStyle/>
        <a:p>
          <a:endParaRPr lang="es-CO"/>
        </a:p>
      </dgm:t>
    </dgm:pt>
    <dgm:pt modelId="{D3AD787B-03EF-4384-96FC-FBC6FA0E19ED}" type="pres">
      <dgm:prSet presAssocID="{2C36DAD2-F638-4F81-B263-41E6E73EF41E}" presName="sibTrans" presStyleLbl="sibTrans2D1" presStyleIdx="2" presStyleCnt="4"/>
      <dgm:spPr/>
      <dgm:t>
        <a:bodyPr/>
        <a:lstStyle/>
        <a:p>
          <a:endParaRPr lang="es-CO"/>
        </a:p>
      </dgm:t>
    </dgm:pt>
    <dgm:pt modelId="{22E2EF1C-6DCC-42E1-8079-C47D12798B10}" type="pres">
      <dgm:prSet presAssocID="{2C36DAD2-F638-4F81-B263-41E6E73EF41E}" presName="connTx" presStyleLbl="sibTrans2D1" presStyleIdx="2" presStyleCnt="4"/>
      <dgm:spPr/>
      <dgm:t>
        <a:bodyPr/>
        <a:lstStyle/>
        <a:p>
          <a:endParaRPr lang="es-CO"/>
        </a:p>
      </dgm:t>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t>
        <a:bodyPr/>
        <a:lstStyle/>
        <a:p>
          <a:endParaRPr lang="es-CO"/>
        </a:p>
      </dgm:t>
    </dgm:pt>
    <dgm:pt modelId="{B1B3E56E-367D-46AF-96D3-C70FE7C693D5}" type="pres">
      <dgm:prSet presAssocID="{422AAFC1-2C1F-4577-8AF4-D49F26C425D1}" presName="sibTrans" presStyleLbl="sibTrans2D1" presStyleIdx="3" presStyleCnt="4"/>
      <dgm:spPr/>
      <dgm:t>
        <a:bodyPr/>
        <a:lstStyle/>
        <a:p>
          <a:endParaRPr lang="es-CO"/>
        </a:p>
      </dgm:t>
    </dgm:pt>
    <dgm:pt modelId="{AA75F406-2694-4212-8359-D41D0105C16E}" type="pres">
      <dgm:prSet presAssocID="{422AAFC1-2C1F-4577-8AF4-D49F26C425D1}" presName="connTx" presStyleLbl="sibTrans2D1" presStyleIdx="3" presStyleCnt="4"/>
      <dgm:spPr/>
      <dgm:t>
        <a:bodyPr/>
        <a:lstStyle/>
        <a:p>
          <a:endParaRPr lang="es-CO"/>
        </a:p>
      </dgm:t>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t>
        <a:bodyPr/>
        <a:lstStyle/>
        <a:p>
          <a:endParaRPr lang="es-CO"/>
        </a:p>
      </dgm:t>
    </dgm:pt>
  </dgm:ptLst>
  <dgm:cxnLst>
    <dgm:cxn modelId="{824FD3FD-26A3-4ADC-9A97-7436DC9E3040}" type="presOf" srcId="{CFD9661E-E466-4D41-A2DA-C7F90CFDAA34}" destId="{908CB92F-5EA8-442B-99F5-E6F693D47519}" srcOrd="0" destOrd="0" presId="urn:microsoft.com/office/officeart/2005/8/layout/hProcess10"/>
    <dgm:cxn modelId="{FC590F1F-944D-46F0-AFC1-3498E66FA34F}" type="presOf" srcId="{86EE2E51-D3D6-4BFD-A17A-8E73EC134AA8}" destId="{6D1B0868-4582-4E66-A4E4-08E22E62931E}" srcOrd="0" destOrd="4" presId="urn:microsoft.com/office/officeart/2005/8/layout/hProcess10"/>
    <dgm:cxn modelId="{5ECFBA57-1B55-4A06-8599-332F03333415}" srcId="{C62109EB-5C2B-4F1A-A46B-8B4C9013AEE3}" destId="{6AD4D0FC-646C-486F-BF9B-DEBD8AFBEA9E}" srcOrd="3" destOrd="0" parTransId="{21C0E4C4-0330-4875-BA01-51083BFDC7DC}" sibTransId="{422AAFC1-2C1F-4577-8AF4-D49F26C425D1}"/>
    <dgm:cxn modelId="{253A8CB9-7B67-4B21-919B-78B0E15D0045}" type="presOf" srcId="{BC93E36D-F700-4375-9905-72193D372128}" destId="{E8FD12FB-2AD3-4C77-B301-F385A7060FE1}" srcOrd="0" destOrd="0" presId="urn:microsoft.com/office/officeart/2005/8/layout/hProcess10"/>
    <dgm:cxn modelId="{6C77F185-335B-4561-A577-CC50C3937452}" srcId="{6DF347B9-05AB-4459-BD13-CF949C3C8A14}" destId="{75AF9CFA-E5EA-41C7-B733-BCCC515E0C99}" srcOrd="3" destOrd="0" parTransId="{3CEE2CE5-7F1A-4C1C-944F-F9AAAC447E80}" sibTransId="{20CD7C7A-38E6-42E7-9B7D-A0EBA79DEBEE}"/>
    <dgm:cxn modelId="{29C584B4-59FF-4950-A3E2-69EEF07A219F}" srcId="{6AD4D0FC-646C-486F-BF9B-DEBD8AFBEA9E}" destId="{60464913-F8CF-4911-90B2-4E536B8B4C1B}" srcOrd="4" destOrd="0" parTransId="{1BCE5978-5DF9-4AE3-833F-55BC58AD86AB}" sibTransId="{7D4ACAEF-E0C4-438A-8DC0-EE92670E18E1}"/>
    <dgm:cxn modelId="{4481A7CB-7D0A-4A26-A990-236F4D5ACF18}" srcId="{6AD4D0FC-646C-486F-BF9B-DEBD8AFBEA9E}" destId="{699F0988-1992-46C3-B321-3E36FADD178E}" srcOrd="0" destOrd="0" parTransId="{B04B32EB-3542-4E19-A6B0-A6768A994F2F}" sibTransId="{8D60D0C9-E7B4-48D1-8284-6B7B16F96DF9}"/>
    <dgm:cxn modelId="{76556D35-3E12-48D3-8FC4-BA29A507954A}" type="presOf" srcId="{A7094814-6996-43B0-A68D-BA1440C8BDE9}" destId="{975CF257-F5A2-4F77-AE0D-B4A9E4CF1874}" srcOrd="0" destOrd="0" presId="urn:microsoft.com/office/officeart/2005/8/layout/hProcess10"/>
    <dgm:cxn modelId="{411BC6A8-7166-4520-BA59-C0A7EE91D4B0}" srcId="{6DF347B9-05AB-4459-BD13-CF949C3C8A14}" destId="{AACE8F74-A6C5-43F0-867A-D1B44CE008A8}" srcOrd="1" destOrd="0" parTransId="{36FC6262-8674-43DF-89D4-53CB9168501D}" sibTransId="{138B43F3-538D-4A54-A59E-4D3C5D3642D4}"/>
    <dgm:cxn modelId="{974C2FB3-C1C4-4641-BEC6-6E5F28C91735}" type="presOf" srcId="{FB735356-064E-43B4-B958-75E5460F32DB}" destId="{67737B99-9A1E-4AC6-AFF4-80103183C597}" srcOrd="0" destOrd="3" presId="urn:microsoft.com/office/officeart/2005/8/layout/hProcess10"/>
    <dgm:cxn modelId="{8EB9EC1A-1F5F-47D7-A431-1611B89C8901}" type="presOf" srcId="{49D8FBD1-85A2-46B9-B60C-01657606DF94}" destId="{BBFB2A25-0F4B-4BFE-B814-AB7316EAC8B7}" srcOrd="0" destOrd="0" presId="urn:microsoft.com/office/officeart/2005/8/layout/hProcess10"/>
    <dgm:cxn modelId="{311FF417-3355-4F87-B047-017352D7D335}" type="presOf" srcId="{1281D599-E36D-49FF-B1DC-BE785EA334F1}" destId="{908CB92F-5EA8-442B-99F5-E6F693D47519}" srcOrd="0" destOrd="2" presId="urn:microsoft.com/office/officeart/2005/8/layout/hProcess10"/>
    <dgm:cxn modelId="{3643F3DD-D9AC-43F8-8FF1-A26B07A89091}" type="presOf" srcId="{EA673784-A503-4AA4-B115-DF7F6115348B}" destId="{67737B99-9A1E-4AC6-AFF4-80103183C597}" srcOrd="0" destOrd="2" presId="urn:microsoft.com/office/officeart/2005/8/layout/hProcess10"/>
    <dgm:cxn modelId="{FFA2F7B9-BE6D-4D52-BAE5-8674B87D0A2F}" type="presOf" srcId="{422AAFC1-2C1F-4577-8AF4-D49F26C425D1}" destId="{AA75F406-2694-4212-8359-D41D0105C16E}" srcOrd="1" destOrd="0" presId="urn:microsoft.com/office/officeart/2005/8/layout/hProcess10"/>
    <dgm:cxn modelId="{3B1660B1-1E66-4B35-A546-1156F34FBA9F}" type="presOf" srcId="{60464913-F8CF-4911-90B2-4E536B8B4C1B}" destId="{6D1B0868-4582-4E66-A4E4-08E22E62931E}" srcOrd="0" destOrd="5" presId="urn:microsoft.com/office/officeart/2005/8/layout/hProcess10"/>
    <dgm:cxn modelId="{CF7579C3-4858-4E3A-BCC9-9A2EC9DC714D}" type="presOf" srcId="{75AF9CFA-E5EA-41C7-B733-BCCC515E0C99}" destId="{FA6E42F6-94D9-4B06-B7B6-43BEC90AB36B}" srcOrd="0" destOrd="4" presId="urn:microsoft.com/office/officeart/2005/8/layout/hProcess10"/>
    <dgm:cxn modelId="{0849B5A1-61EE-4CD2-8D8E-5AD9231492A6}" type="presOf" srcId="{AACE8F74-A6C5-43F0-867A-D1B44CE008A8}" destId="{FA6E42F6-94D9-4B06-B7B6-43BEC90AB36B}" srcOrd="0" destOrd="2" presId="urn:microsoft.com/office/officeart/2005/8/layout/hProcess10"/>
    <dgm:cxn modelId="{37CF08D5-2F6B-4F30-8F6F-BCCBB8938315}" type="presOf" srcId="{C62109EB-5C2B-4F1A-A46B-8B4C9013AEE3}" destId="{609F1493-DB22-4932-BEFF-EF79A979E897}" srcOrd="0" destOrd="0"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1FD662E6-7FD5-4353-967C-6E50B868D35B}" type="presOf" srcId="{D44685D7-0E29-4A6C-927C-C560C9B26A7B}" destId="{6D1B0868-4582-4E66-A4E4-08E22E62931E}" srcOrd="0" destOrd="2" presId="urn:microsoft.com/office/officeart/2005/8/layout/hProcess10"/>
    <dgm:cxn modelId="{4084321E-ED64-422C-9BC9-A76B8F6AC830}" srcId="{6DF347B9-05AB-4459-BD13-CF949C3C8A14}" destId="{707C3672-0EF0-42DB-A91A-175C205E0FE3}" srcOrd="2" destOrd="0" parTransId="{7E8BF841-A407-4F2A-8B1D-87F8204947A9}" sibTransId="{E1A72FAB-10A3-46A8-B080-66634AE5685E}"/>
    <dgm:cxn modelId="{BEBF5A78-64FE-4565-9EA1-76771F77DAE1}" srcId="{CFD9661E-E466-4D41-A2DA-C7F90CFDAA34}" destId="{1281D599-E36D-49FF-B1DC-BE785EA334F1}" srcOrd="1" destOrd="0" parTransId="{7C0ACAE6-0D47-4CA6-8776-54FA93A87DDF}" sibTransId="{BC9BCD4A-5EBF-4B52-8076-D89333A9DC8F}"/>
    <dgm:cxn modelId="{407CDB5D-7EA2-42F1-8A15-37B6DAAB40AA}" srcId="{CFD9661E-E466-4D41-A2DA-C7F90CFDAA34}" destId="{888698DA-F7B1-4E08-8114-1776AA8ED6F7}" srcOrd="0" destOrd="0" parTransId="{5D8954A5-8BA7-45C7-B3F9-D9857EAE291C}" sibTransId="{AABABD63-AD2C-404C-B001-8785D1EFE6F1}"/>
    <dgm:cxn modelId="{6FC59E6E-CE60-4928-9691-054E57577ACB}" srcId="{6AD4D0FC-646C-486F-BF9B-DEBD8AFBEA9E}" destId="{8564AA7F-0AED-41E0-A7A9-4213308ABD71}" srcOrd="2" destOrd="0" parTransId="{0327758D-6A67-432A-9ABF-61E5A78BEA2F}" sibTransId="{1C7F9AA8-2499-4116-99ED-70FA2073D423}"/>
    <dgm:cxn modelId="{337D7554-3E1B-493D-AD7D-0D18C3441E04}" srcId="{C62109EB-5C2B-4F1A-A46B-8B4C9013AEE3}" destId="{C01B2C84-5D6B-46FE-8BB1-4DD34F46CEE8}" srcOrd="4" destOrd="0" parTransId="{EB86941C-D4A7-45B8-BC52-EE1B5BE4F12F}" sibTransId="{FD9BE4EA-A40F-4B68-900E-4EF3B8C11A81}"/>
    <dgm:cxn modelId="{081DED6D-7F66-403A-8979-B49EAE82EA20}" srcId="{C01B2C84-5D6B-46FE-8BB1-4DD34F46CEE8}" destId="{35EAF81B-2ED2-4C1C-B343-ECE42AF0083C}" srcOrd="0" destOrd="0" parTransId="{8778AA73-A002-4202-A0F0-C3958E1735E7}" sibTransId="{5F3CF140-BA4A-445D-8A3A-A4FB4D22C08D}"/>
    <dgm:cxn modelId="{E327AA2E-3962-4E72-8661-77488FD35229}" srcId="{6AD4D0FC-646C-486F-BF9B-DEBD8AFBEA9E}" destId="{86EE2E51-D3D6-4BFD-A17A-8E73EC134AA8}" srcOrd="3" destOrd="0" parTransId="{F80E1366-459D-4301-AE59-C33E7F38F120}" sibTransId="{5C0CEE2F-EFB8-46FD-ABD9-72F95A671860}"/>
    <dgm:cxn modelId="{60DA1C71-5453-4E77-BE55-5A315BE10DEE}" srcId="{6DF347B9-05AB-4459-BD13-CF949C3C8A14}" destId="{61D4896A-7230-43AA-B591-599A59890DE6}" srcOrd="5" destOrd="0" parTransId="{BCDA9D34-1AE7-4D0F-9626-81E53EF29AAC}" sibTransId="{1B5620E4-76AC-439A-997B-54514566C62D}"/>
    <dgm:cxn modelId="{6794BA7F-31C7-4D3D-8F6C-DC25232C9B39}" type="presOf" srcId="{61D4896A-7230-43AA-B591-599A59890DE6}" destId="{FA6E42F6-94D9-4B06-B7B6-43BEC90AB36B}" srcOrd="0" destOrd="6" presId="urn:microsoft.com/office/officeart/2005/8/layout/hProcess10"/>
    <dgm:cxn modelId="{FD87FAB8-539D-46CD-9D48-56F848F43797}" type="presOf" srcId="{2C36DAD2-F638-4F81-B263-41E6E73EF41E}" destId="{22E2EF1C-6DCC-42E1-8079-C47D12798B10}" srcOrd="1" destOrd="0" presId="urn:microsoft.com/office/officeart/2005/8/layout/hProcess10"/>
    <dgm:cxn modelId="{9EC52230-E2DE-4935-B471-48DCF822F511}" srcId="{C62109EB-5C2B-4F1A-A46B-8B4C9013AEE3}" destId="{6DF347B9-05AB-4459-BD13-CF949C3C8A14}" srcOrd="1" destOrd="0" parTransId="{A2D7F9F6-705D-4254-9817-74C705D35DD7}" sibTransId="{BC93E36D-F700-4375-9905-72193D372128}"/>
    <dgm:cxn modelId="{B16B32E5-9AC9-45A0-AEB0-13678D547931}" srcId="{A7094814-6996-43B0-A68D-BA1440C8BDE9}" destId="{7987C506-2CDE-44E4-B4F5-C33C33D5A6D6}" srcOrd="1" destOrd="0" parTransId="{54310600-079D-4722-BB85-54EC4A0229DD}" sibTransId="{F0D7FE95-B402-4BFC-8727-C8B5D71E0262}"/>
    <dgm:cxn modelId="{2B5006B2-A62B-41DE-AC26-C5A008C44009}" srcId="{6DF347B9-05AB-4459-BD13-CF949C3C8A14}" destId="{2180C18D-FEE9-4539-868A-88016A2CB7E5}" srcOrd="0" destOrd="0" parTransId="{8C64319D-C016-44E0-84E3-A3726875BFE6}" sibTransId="{A4C4296A-BEC1-42CE-A882-17139BD815F4}"/>
    <dgm:cxn modelId="{9B81A37E-8F3B-4660-9BF6-BF3FC22F22CD}" srcId="{C01B2C84-5D6B-46FE-8BB1-4DD34F46CEE8}" destId="{FB735356-064E-43B4-B958-75E5460F32DB}" srcOrd="2" destOrd="0" parTransId="{71EEC0CD-3796-444D-BE05-915496FD80D8}" sibTransId="{461DE73F-846F-47CA-A3CC-F568BAB0DE5D}"/>
    <dgm:cxn modelId="{06DC3EC9-F570-4570-B7DA-B0EC5AEBF6B1}" type="presOf" srcId="{7987C506-2CDE-44E4-B4F5-C33C33D5A6D6}" destId="{975CF257-F5A2-4F77-AE0D-B4A9E4CF1874}" srcOrd="0" destOrd="2" presId="urn:microsoft.com/office/officeart/2005/8/layout/hProcess10"/>
    <dgm:cxn modelId="{B83479EA-C81C-4003-8A40-AFABCF61560A}" srcId="{6AD4D0FC-646C-486F-BF9B-DEBD8AFBEA9E}" destId="{D44685D7-0E29-4A6C-927C-C560C9B26A7B}" srcOrd="1" destOrd="0" parTransId="{FD9129E7-B97C-4782-82B9-93A5B0AE3D34}" sibTransId="{25683F0F-1B39-4DB5-9662-DB61009D1EFC}"/>
    <dgm:cxn modelId="{DF59F676-DDE2-4D0A-9772-4992C72CF3C0}" srcId="{6DF347B9-05AB-4459-BD13-CF949C3C8A14}" destId="{24B5D0CC-0202-4F63-9F53-BB56674CDAF2}" srcOrd="4" destOrd="0" parTransId="{6EE67D20-F6D6-4D29-A8CA-F862546B2313}" sibTransId="{D38ED16B-C1E5-4430-8C95-08DCAD71A571}"/>
    <dgm:cxn modelId="{666836D1-BBE0-4F91-8DFF-6FD44625F8C0}" type="presOf" srcId="{49D8FBD1-85A2-46B9-B60C-01657606DF94}" destId="{E731F7FA-CB05-4657-8649-0B0F6F1AE1B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24938EB7-43F0-492C-B0EE-30B0BABB9F41}" srcId="{A7094814-6996-43B0-A68D-BA1440C8BDE9}" destId="{44647708-D3A2-4C9C-9F9F-05693CE8EBDC}" srcOrd="2" destOrd="0" parTransId="{6AC8DF2A-D799-453B-BC4E-9E606CD8910B}" sibTransId="{570D379C-26EB-41BF-879F-C87D52A72B06}"/>
    <dgm:cxn modelId="{65AC6AD2-858A-48F8-963E-B84EB19503CF}" type="presOf" srcId="{CF346AAC-90E6-4778-BF87-9E764E622057}" destId="{908CB92F-5EA8-442B-99F5-E6F693D47519}" srcOrd="0" destOrd="4" presId="urn:microsoft.com/office/officeart/2005/8/layout/hProcess10"/>
    <dgm:cxn modelId="{69AFAABE-9A8C-42C8-B21B-05444D9B053B}" type="presOf" srcId="{C01B2C84-5D6B-46FE-8BB1-4DD34F46CEE8}" destId="{67737B99-9A1E-4AC6-AFF4-80103183C597}" srcOrd="0" destOrd="0" presId="urn:microsoft.com/office/officeart/2005/8/layout/hProcess10"/>
    <dgm:cxn modelId="{F4851DFF-0D0F-4647-8487-84E26B35B7A0}" type="presOf" srcId="{BC93E36D-F700-4375-9905-72193D372128}" destId="{538C8548-D911-4CCC-8972-2C2ACD0101D4}" srcOrd="1" destOrd="0" presId="urn:microsoft.com/office/officeart/2005/8/layout/hProcess10"/>
    <dgm:cxn modelId="{08BE014D-AED7-40F9-B57D-C952E3817BB7}" type="presOf" srcId="{699F0988-1992-46C3-B321-3E36FADD178E}" destId="{6D1B0868-4582-4E66-A4E4-08E22E62931E}" srcOrd="0" destOrd="1" presId="urn:microsoft.com/office/officeart/2005/8/layout/hProcess10"/>
    <dgm:cxn modelId="{27AD0761-5DE6-4380-A0AE-6FA324BC0165}" srcId="{C62109EB-5C2B-4F1A-A46B-8B4C9013AEE3}" destId="{A7094814-6996-43B0-A68D-BA1440C8BDE9}" srcOrd="2" destOrd="0" parTransId="{14168005-BA5F-4096-AF14-5B97D9F9EEEF}" sibTransId="{2C36DAD2-F638-4F81-B263-41E6E73EF41E}"/>
    <dgm:cxn modelId="{A532F245-C9C5-467E-834D-D96563FC270A}" type="presOf" srcId="{422AAFC1-2C1F-4577-8AF4-D49F26C425D1}" destId="{B1B3E56E-367D-46AF-96D3-C70FE7C693D5}" srcOrd="0" destOrd="0" presId="urn:microsoft.com/office/officeart/2005/8/layout/hProcess10"/>
    <dgm:cxn modelId="{666427D0-80A6-47A6-9A4F-735ACA94F674}" srcId="{CFD9661E-E466-4D41-A2DA-C7F90CFDAA34}" destId="{B48EAD2E-4793-468B-8161-4C1247D8C357}" srcOrd="2" destOrd="0" parTransId="{25D8EF5C-8EF7-4CE2-BBC0-088CF92287DF}" sibTransId="{9E5F2613-F01F-40A9-B96A-0DCB9A2FABD1}"/>
    <dgm:cxn modelId="{161F94AB-BE83-493C-B45D-C6EABA4F273F}" type="presOf" srcId="{B48EAD2E-4793-468B-8161-4C1247D8C357}" destId="{908CB92F-5EA8-442B-99F5-E6F693D47519}" srcOrd="0" destOrd="3" presId="urn:microsoft.com/office/officeart/2005/8/layout/hProcess10"/>
    <dgm:cxn modelId="{880CB067-CFCE-44E1-B9AF-B43868083102}" type="presOf" srcId="{24B5D0CC-0202-4F63-9F53-BB56674CDAF2}" destId="{FA6E42F6-94D9-4B06-B7B6-43BEC90AB36B}" srcOrd="0" destOrd="5" presId="urn:microsoft.com/office/officeart/2005/8/layout/hProcess10"/>
    <dgm:cxn modelId="{96D7B758-BEDD-4B49-81AA-7EECAAFC6B6E}" type="presOf" srcId="{707C3672-0EF0-42DB-A91A-175C205E0FE3}" destId="{FA6E42F6-94D9-4B06-B7B6-43BEC90AB36B}" srcOrd="0" destOrd="3" presId="urn:microsoft.com/office/officeart/2005/8/layout/hProcess10"/>
    <dgm:cxn modelId="{5250D180-F20B-43D6-B5AE-13374CE23813}" type="presOf" srcId="{6DF347B9-05AB-4459-BD13-CF949C3C8A14}" destId="{FA6E42F6-94D9-4B06-B7B6-43BEC90AB36B}" srcOrd="0" destOrd="0" presId="urn:microsoft.com/office/officeart/2005/8/layout/hProcess10"/>
    <dgm:cxn modelId="{50975802-673B-4DD1-8407-6633D64BA46B}" type="presOf" srcId="{888698DA-F7B1-4E08-8114-1776AA8ED6F7}" destId="{908CB92F-5EA8-442B-99F5-E6F693D47519}" srcOrd="0" destOrd="1" presId="urn:microsoft.com/office/officeart/2005/8/layout/hProcess10"/>
    <dgm:cxn modelId="{6873E9BB-637D-4803-91E1-C042C20629C4}" type="presOf" srcId="{2C36DAD2-F638-4F81-B263-41E6E73EF41E}" destId="{D3AD787B-03EF-4384-96FC-FBC6FA0E19ED}" srcOrd="0" destOrd="0" presId="urn:microsoft.com/office/officeart/2005/8/layout/hProcess10"/>
    <dgm:cxn modelId="{ADD93C4C-C72C-4EBE-8647-F71783C9D84D}" type="presOf" srcId="{2180C18D-FEE9-4539-868A-88016A2CB7E5}" destId="{FA6E42F6-94D9-4B06-B7B6-43BEC90AB36B}" srcOrd="0" destOrd="1"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F415F8D9-B6BC-4C0E-BC0C-F21DEE7A1382}" type="presOf" srcId="{8564AA7F-0AED-41E0-A7A9-4213308ABD71}" destId="{6D1B0868-4582-4E66-A4E4-08E22E62931E}" srcOrd="0" destOrd="3" presId="urn:microsoft.com/office/officeart/2005/8/layout/hProcess10"/>
    <dgm:cxn modelId="{B880DE61-2403-47AD-A1D5-F61795E324D7}" srcId="{A7094814-6996-43B0-A68D-BA1440C8BDE9}" destId="{F9A92B5C-CF19-4DF1-8A64-9CA08F2CA889}" srcOrd="0" destOrd="0" parTransId="{87B49145-E476-4CCB-888E-F4FB9E2A0F14}" sibTransId="{1181FC52-B3CF-4775-B68C-4C01AC4834C0}"/>
    <dgm:cxn modelId="{A3D5DEF0-F0BE-478F-BFF0-E0ECB594211C}" type="presOf" srcId="{35EAF81B-2ED2-4C1C-B343-ECE42AF0083C}" destId="{67737B99-9A1E-4AC6-AFF4-80103183C597}" srcOrd="0" destOrd="1" presId="urn:microsoft.com/office/officeart/2005/8/layout/hProcess10"/>
    <dgm:cxn modelId="{59A06493-B189-4222-A3B5-5624474DCCC7}" type="presOf" srcId="{44647708-D3A2-4C9C-9F9F-05693CE8EBDC}" destId="{975CF257-F5A2-4F77-AE0D-B4A9E4CF1874}" srcOrd="0" destOrd="3" presId="urn:microsoft.com/office/officeart/2005/8/layout/hProcess10"/>
    <dgm:cxn modelId="{284C5584-613A-419E-8397-A8D17D056054}" type="presOf" srcId="{6AD4D0FC-646C-486F-BF9B-DEBD8AFBEA9E}" destId="{6D1B0868-4582-4E66-A4E4-08E22E62931E}" srcOrd="0" destOrd="0" presId="urn:microsoft.com/office/officeart/2005/8/layout/hProcess10"/>
    <dgm:cxn modelId="{6805B691-313B-408D-9501-BD755F68C940}" type="presOf" srcId="{F9A92B5C-CF19-4DF1-8A64-9CA08F2CA889}" destId="{975CF257-F5A2-4F77-AE0D-B4A9E4CF1874}" srcOrd="0" destOrd="1" presId="urn:microsoft.com/office/officeart/2005/8/layout/hProcess10"/>
    <dgm:cxn modelId="{28C55987-C074-4B8A-96A7-28E50CE724C6}" type="presParOf" srcId="{609F1493-DB22-4932-BEFF-EF79A979E897}" destId="{61C959EE-52C2-4E53-8E34-9880D7BE1143}" srcOrd="0" destOrd="0" presId="urn:microsoft.com/office/officeart/2005/8/layout/hProcess10"/>
    <dgm:cxn modelId="{B076B534-5635-4EBF-8ADD-3AEF5D440948}" type="presParOf" srcId="{61C959EE-52C2-4E53-8E34-9880D7BE1143}" destId="{BB29AAD2-8325-493E-98FF-E32B9B8001FE}" srcOrd="0" destOrd="0" presId="urn:microsoft.com/office/officeart/2005/8/layout/hProcess10"/>
    <dgm:cxn modelId="{503E4428-182A-4298-A9D8-D832A5F83C8D}" type="presParOf" srcId="{61C959EE-52C2-4E53-8E34-9880D7BE1143}" destId="{908CB92F-5EA8-442B-99F5-E6F693D47519}" srcOrd="1" destOrd="0" presId="urn:microsoft.com/office/officeart/2005/8/layout/hProcess10"/>
    <dgm:cxn modelId="{9FA26566-9B58-4B0F-B8AA-7BC7A7FB113E}" type="presParOf" srcId="{609F1493-DB22-4932-BEFF-EF79A979E897}" destId="{BBFB2A25-0F4B-4BFE-B814-AB7316EAC8B7}" srcOrd="1" destOrd="0" presId="urn:microsoft.com/office/officeart/2005/8/layout/hProcess10"/>
    <dgm:cxn modelId="{27D99CB9-1341-4675-B792-3A25D75873BC}" type="presParOf" srcId="{BBFB2A25-0F4B-4BFE-B814-AB7316EAC8B7}" destId="{E731F7FA-CB05-4657-8649-0B0F6F1AE1B0}" srcOrd="0" destOrd="0" presId="urn:microsoft.com/office/officeart/2005/8/layout/hProcess10"/>
    <dgm:cxn modelId="{C194B5DB-C91D-4678-ADE2-88326CC2BEEE}" type="presParOf" srcId="{609F1493-DB22-4932-BEFF-EF79A979E897}" destId="{2FA8CF50-F6ED-4F41-935F-8F5A0970CC49}" srcOrd="2" destOrd="0" presId="urn:microsoft.com/office/officeart/2005/8/layout/hProcess10"/>
    <dgm:cxn modelId="{99B5E40B-4321-43A1-AB85-908DD1333B5A}" type="presParOf" srcId="{2FA8CF50-F6ED-4F41-935F-8F5A0970CC49}" destId="{CC3C3F98-2E6A-4969-A79D-F74B7252E040}" srcOrd="0" destOrd="0" presId="urn:microsoft.com/office/officeart/2005/8/layout/hProcess10"/>
    <dgm:cxn modelId="{E2FBFC05-2E9F-47FD-9C20-E952921C9B20}" type="presParOf" srcId="{2FA8CF50-F6ED-4F41-935F-8F5A0970CC49}" destId="{FA6E42F6-94D9-4B06-B7B6-43BEC90AB36B}" srcOrd="1" destOrd="0" presId="urn:microsoft.com/office/officeart/2005/8/layout/hProcess10"/>
    <dgm:cxn modelId="{F9E28D02-A9BB-41FD-AD3A-647C2C8D7CF8}" type="presParOf" srcId="{609F1493-DB22-4932-BEFF-EF79A979E897}" destId="{E8FD12FB-2AD3-4C77-B301-F385A7060FE1}" srcOrd="3" destOrd="0" presId="urn:microsoft.com/office/officeart/2005/8/layout/hProcess10"/>
    <dgm:cxn modelId="{B15CE148-3D57-458A-A089-FCAF52E46ACF}" type="presParOf" srcId="{E8FD12FB-2AD3-4C77-B301-F385A7060FE1}" destId="{538C8548-D911-4CCC-8972-2C2ACD0101D4}" srcOrd="0" destOrd="0" presId="urn:microsoft.com/office/officeart/2005/8/layout/hProcess10"/>
    <dgm:cxn modelId="{18117B0A-9E1D-4EBB-BDD4-708151341200}" type="presParOf" srcId="{609F1493-DB22-4932-BEFF-EF79A979E897}" destId="{4FEC386B-3FB5-4B60-92EC-E3C58D006AF3}" srcOrd="4" destOrd="0" presId="urn:microsoft.com/office/officeart/2005/8/layout/hProcess10"/>
    <dgm:cxn modelId="{AB457C8A-A671-4514-9103-F7AC260312E2}" type="presParOf" srcId="{4FEC386B-3FB5-4B60-92EC-E3C58D006AF3}" destId="{259946B3-D25B-4A3C-9607-6E534306D61E}" srcOrd="0" destOrd="0" presId="urn:microsoft.com/office/officeart/2005/8/layout/hProcess10"/>
    <dgm:cxn modelId="{0F44D6A4-3836-4CB8-AFE9-CEBBE7458704}" type="presParOf" srcId="{4FEC386B-3FB5-4B60-92EC-E3C58D006AF3}" destId="{975CF257-F5A2-4F77-AE0D-B4A9E4CF1874}" srcOrd="1" destOrd="0" presId="urn:microsoft.com/office/officeart/2005/8/layout/hProcess10"/>
    <dgm:cxn modelId="{AFA046A6-399D-45EB-A295-B815B7B15567}" type="presParOf" srcId="{609F1493-DB22-4932-BEFF-EF79A979E897}" destId="{D3AD787B-03EF-4384-96FC-FBC6FA0E19ED}" srcOrd="5" destOrd="0" presId="urn:microsoft.com/office/officeart/2005/8/layout/hProcess10"/>
    <dgm:cxn modelId="{3DE5ED75-F86C-4B24-944E-08C883A2C226}" type="presParOf" srcId="{D3AD787B-03EF-4384-96FC-FBC6FA0E19ED}" destId="{22E2EF1C-6DCC-42E1-8079-C47D12798B10}" srcOrd="0" destOrd="0" presId="urn:microsoft.com/office/officeart/2005/8/layout/hProcess10"/>
    <dgm:cxn modelId="{92B6211C-76CE-4B6F-A854-6B84D7C3AC8F}" type="presParOf" srcId="{609F1493-DB22-4932-BEFF-EF79A979E897}" destId="{5D9971B6-BF10-4E53-A116-9974856BC5DF}" srcOrd="6" destOrd="0" presId="urn:microsoft.com/office/officeart/2005/8/layout/hProcess10"/>
    <dgm:cxn modelId="{D48780EF-4EC4-43D4-9C9F-38F129523B8D}" type="presParOf" srcId="{5D9971B6-BF10-4E53-A116-9974856BC5DF}" destId="{99C03321-AD35-4BBC-BC02-B81DD25EF5FE}" srcOrd="0" destOrd="0" presId="urn:microsoft.com/office/officeart/2005/8/layout/hProcess10"/>
    <dgm:cxn modelId="{69F2A8D9-E970-4041-8FD4-38C330F4F0DE}" type="presParOf" srcId="{5D9971B6-BF10-4E53-A116-9974856BC5DF}" destId="{6D1B0868-4582-4E66-A4E4-08E22E62931E}" srcOrd="1" destOrd="0" presId="urn:microsoft.com/office/officeart/2005/8/layout/hProcess10"/>
    <dgm:cxn modelId="{548CCF96-F6AA-4301-8A3A-257DC0E67FCE}" type="presParOf" srcId="{609F1493-DB22-4932-BEFF-EF79A979E897}" destId="{B1B3E56E-367D-46AF-96D3-C70FE7C693D5}" srcOrd="7" destOrd="0" presId="urn:microsoft.com/office/officeart/2005/8/layout/hProcess10"/>
    <dgm:cxn modelId="{41E26EA2-3A36-45EA-81AF-E2EFBC3D4E72}" type="presParOf" srcId="{B1B3E56E-367D-46AF-96D3-C70FE7C693D5}" destId="{AA75F406-2694-4212-8359-D41D0105C16E}" srcOrd="0" destOrd="0" presId="urn:microsoft.com/office/officeart/2005/8/layout/hProcess10"/>
    <dgm:cxn modelId="{DB06EE0D-FFFB-4C65-A6AD-586BD7063006}" type="presParOf" srcId="{609F1493-DB22-4932-BEFF-EF79A979E897}" destId="{C0D397DC-19A0-4918-BA22-5E342E87F459}" srcOrd="8" destOrd="0" presId="urn:microsoft.com/office/officeart/2005/8/layout/hProcess10"/>
    <dgm:cxn modelId="{0493E263-9BA7-4B3D-A283-BE5FCC49368C}" type="presParOf" srcId="{C0D397DC-19A0-4918-BA22-5E342E87F459}" destId="{EBF4C65E-5E49-4394-A97A-341AC7DFD438}" srcOrd="0" destOrd="0" presId="urn:microsoft.com/office/officeart/2005/8/layout/hProcess10"/>
    <dgm:cxn modelId="{29C69823-0423-464D-A963-0E4C6113CEE3}"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6837" y="396153"/>
          <a:ext cx="1598491" cy="1598491"/>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17615"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64433" y="1798219"/>
        <a:ext cx="1504855" cy="1504855"/>
      </dsp:txXfrm>
    </dsp:sp>
    <dsp:sp modelId="{BBFB2A25-0F4B-4BFE-B814-AB7316EAC8B7}">
      <dsp:nvSpPr>
        <dsp:cNvPr id="0" name=""/>
        <dsp:cNvSpPr/>
      </dsp:nvSpPr>
      <dsp:spPr>
        <a:xfrm>
          <a:off x="1913233"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1913233" y="1080170"/>
        <a:ext cx="215533" cy="230457"/>
      </dsp:txXfrm>
    </dsp:sp>
    <dsp:sp modelId="{CC3C3F98-2E6A-4969-A79D-F74B7252E040}">
      <dsp:nvSpPr>
        <dsp:cNvPr id="0" name=""/>
        <dsp:cNvSpPr/>
      </dsp:nvSpPr>
      <dsp:spPr>
        <a:xfrm>
          <a:off x="2485056" y="396153"/>
          <a:ext cx="1598491" cy="1598491"/>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695834"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742652" y="1798219"/>
        <a:ext cx="1504855" cy="1504855"/>
      </dsp:txXfrm>
    </dsp:sp>
    <dsp:sp modelId="{E8FD12FB-2AD3-4C77-B301-F385A7060FE1}">
      <dsp:nvSpPr>
        <dsp:cNvPr id="0" name=""/>
        <dsp:cNvSpPr/>
      </dsp:nvSpPr>
      <dsp:spPr>
        <a:xfrm>
          <a:off x="4391452"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4391452" y="1080170"/>
        <a:ext cx="215533" cy="230457"/>
      </dsp:txXfrm>
    </dsp:sp>
    <dsp:sp modelId="{259946B3-D25B-4A3C-9607-6E534306D61E}">
      <dsp:nvSpPr>
        <dsp:cNvPr id="0" name=""/>
        <dsp:cNvSpPr/>
      </dsp:nvSpPr>
      <dsp:spPr>
        <a:xfrm>
          <a:off x="4963275" y="396153"/>
          <a:ext cx="1598491" cy="1598491"/>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174053"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220871" y="1798219"/>
        <a:ext cx="1504855" cy="1504855"/>
      </dsp:txXfrm>
    </dsp:sp>
    <dsp:sp modelId="{D3AD787B-03EF-4384-96FC-FBC6FA0E19ED}">
      <dsp:nvSpPr>
        <dsp:cNvPr id="0" name=""/>
        <dsp:cNvSpPr/>
      </dsp:nvSpPr>
      <dsp:spPr>
        <a:xfrm>
          <a:off x="6869671"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6869671" y="1080170"/>
        <a:ext cx="215533" cy="230457"/>
      </dsp:txXfrm>
    </dsp:sp>
    <dsp:sp modelId="{99C03321-AD35-4BBC-BC02-B81DD25EF5FE}">
      <dsp:nvSpPr>
        <dsp:cNvPr id="0" name=""/>
        <dsp:cNvSpPr/>
      </dsp:nvSpPr>
      <dsp:spPr>
        <a:xfrm>
          <a:off x="7441494" y="396153"/>
          <a:ext cx="1598491" cy="1598491"/>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652288"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7699106" y="1798219"/>
        <a:ext cx="1504855" cy="1504855"/>
      </dsp:txXfrm>
    </dsp:sp>
    <dsp:sp modelId="{B1B3E56E-367D-46AF-96D3-C70FE7C693D5}">
      <dsp:nvSpPr>
        <dsp:cNvPr id="0" name=""/>
        <dsp:cNvSpPr/>
      </dsp:nvSpPr>
      <dsp:spPr>
        <a:xfrm>
          <a:off x="9347889"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9347889" y="1080170"/>
        <a:ext cx="215533" cy="230457"/>
      </dsp:txXfrm>
    </dsp:sp>
    <dsp:sp modelId="{EBF4C65E-5E49-4394-A97A-341AC7DFD438}">
      <dsp:nvSpPr>
        <dsp:cNvPr id="0" name=""/>
        <dsp:cNvSpPr/>
      </dsp:nvSpPr>
      <dsp:spPr>
        <a:xfrm>
          <a:off x="9919712" y="396153"/>
          <a:ext cx="1598491" cy="1598491"/>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130507"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177325" y="1798219"/>
        <a:ext cx="1504855" cy="1504855"/>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Colors" Target="../diagrams/colors1.xml"/><Relationship Id="rId11" Type="http://schemas.openxmlformats.org/officeDocument/2006/relationships/image" Target="../media/image8.jpeg"/><Relationship Id="rId5" Type="http://schemas.openxmlformats.org/officeDocument/2006/relationships/diagramQuickStyle" Target="../diagrams/quickStyle1.xml"/><Relationship Id="rId10" Type="http://schemas.openxmlformats.org/officeDocument/2006/relationships/image" Target="../media/image7.png"/><Relationship Id="rId4" Type="http://schemas.openxmlformats.org/officeDocument/2006/relationships/diagramLayout" Target="../diagrams/layout1.xml"/><Relationship Id="rId9" Type="http://schemas.openxmlformats.org/officeDocument/2006/relationships/image" Target="../media/image6.emf"/></Relationships>
</file>

<file path=xl/drawings/_rels/drawing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9</xdr:col>
      <xdr:colOff>285750</xdr:colOff>
      <xdr:row>16</xdr:row>
      <xdr:rowOff>28575</xdr:rowOff>
    </xdr:from>
    <xdr:to>
      <xdr:col>15</xdr:col>
      <xdr:colOff>381000</xdr:colOff>
      <xdr:row>33</xdr:row>
      <xdr:rowOff>19050</xdr:rowOff>
    </xdr:to>
    <xdr:graphicFrame macro="">
      <xdr:nvGraphicFramePr>
        <xdr:cNvPr id="2" name="Gráfico 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28575</xdr:rowOff>
    </xdr:from>
    <xdr:to>
      <xdr:col>14</xdr:col>
      <xdr:colOff>304800</xdr:colOff>
      <xdr:row>50</xdr:row>
      <xdr:rowOff>38100</xdr:rowOff>
    </xdr:to>
    <xdr:graphicFrame macro="">
      <xdr:nvGraphicFramePr>
        <xdr:cNvPr id="3" name="Gráfico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193411</xdr:colOff>
      <xdr:row>65</xdr:row>
      <xdr:rowOff>256646</xdr:rowOff>
    </xdr:from>
    <xdr:to>
      <xdr:col>13</xdr:col>
      <xdr:colOff>634397</xdr:colOff>
      <xdr:row>89</xdr:row>
      <xdr:rowOff>120389</xdr:rowOff>
    </xdr:to>
    <xdr:graphicFrame macro="">
      <xdr:nvGraphicFramePr>
        <xdr:cNvPr id="4" name="Diagrama 3">
          <a:extLst>
            <a:ext uri="{FF2B5EF4-FFF2-40B4-BE49-F238E27FC236}">
              <a16:creationId xmlns="" xmlns:a16="http://schemas.microsoft.com/office/drawing/2014/main" id="{00000000-0008-0000-00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1114425</xdr:colOff>
      <xdr:row>89</xdr:row>
      <xdr:rowOff>180975</xdr:rowOff>
    </xdr:from>
    <xdr:to>
      <xdr:col>13</xdr:col>
      <xdr:colOff>552450</xdr:colOff>
      <xdr:row>107</xdr:row>
      <xdr:rowOff>171450</xdr:rowOff>
    </xdr:to>
    <xdr:graphicFrame macro="">
      <xdr:nvGraphicFramePr>
        <xdr:cNvPr id="5" name="Gráfico 5">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6</xdr:col>
      <xdr:colOff>28575</xdr:colOff>
      <xdr:row>53</xdr:row>
      <xdr:rowOff>104775</xdr:rowOff>
    </xdr:from>
    <xdr:to>
      <xdr:col>13</xdr:col>
      <xdr:colOff>219075</xdr:colOff>
      <xdr:row>67</xdr:row>
      <xdr:rowOff>38100</xdr:rowOff>
    </xdr:to>
    <xdr:pic>
      <xdr:nvPicPr>
        <xdr:cNvPr id="6" name="Imagen 7">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467475" y="12430125"/>
          <a:ext cx="5857875" cy="366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142875</xdr:rowOff>
    </xdr:from>
    <xdr:to>
      <xdr:col>3</xdr:col>
      <xdr:colOff>0</xdr:colOff>
      <xdr:row>7</xdr:row>
      <xdr:rowOff>47625</xdr:rowOff>
    </xdr:to>
    <xdr:pic>
      <xdr:nvPicPr>
        <xdr:cNvPr id="7" name="Imagen 8">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81050" y="533400"/>
          <a:ext cx="25812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333375</xdr:colOff>
      <xdr:row>1</xdr:row>
      <xdr:rowOff>28575</xdr:rowOff>
    </xdr:from>
    <xdr:to>
      <xdr:col>14</xdr:col>
      <xdr:colOff>838200</xdr:colOff>
      <xdr:row>8</xdr:row>
      <xdr:rowOff>171450</xdr:rowOff>
    </xdr:to>
    <xdr:pic>
      <xdr:nvPicPr>
        <xdr:cNvPr id="8" name="Imagen 9" descr="mastic - Intelligent Training">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439650" y="228600"/>
          <a:ext cx="1704975"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152400</xdr:rowOff>
    </xdr:from>
    <xdr:ext cx="2057400" cy="1371600"/>
    <xdr:pic>
      <xdr:nvPicPr>
        <xdr:cNvPr id="2" name="image2.png">
          <a:extLst>
            <a:ext uri="{FF2B5EF4-FFF2-40B4-BE49-F238E27FC236}">
              <a16:creationId xmlns=""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57150</xdr:colOff>
      <xdr:row>2</xdr:row>
      <xdr:rowOff>47625</xdr:rowOff>
    </xdr:from>
    <xdr:ext cx="3476625" cy="1104900"/>
    <xdr:pic>
      <xdr:nvPicPr>
        <xdr:cNvPr id="3" name="image1.png">
          <a:extLst>
            <a:ext uri="{FF2B5EF4-FFF2-40B4-BE49-F238E27FC236}">
              <a16:creationId xmlns=""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2</xdr:row>
      <xdr:rowOff>0</xdr:rowOff>
    </xdr:from>
    <xdr:ext cx="1647825" cy="1066800"/>
    <xdr:pic>
      <xdr:nvPicPr>
        <xdr:cNvPr id="2" name="image2.png">
          <a:extLst>
            <a:ext uri="{FF2B5EF4-FFF2-40B4-BE49-F238E27FC236}">
              <a16:creationId xmlns=""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1238250</xdr:colOff>
      <xdr:row>2</xdr:row>
      <xdr:rowOff>19050</xdr:rowOff>
    </xdr:from>
    <xdr:ext cx="3305175" cy="1181100"/>
    <xdr:pic>
      <xdr:nvPicPr>
        <xdr:cNvPr id="3" name="image1.png">
          <a:extLst>
            <a:ext uri="{FF2B5EF4-FFF2-40B4-BE49-F238E27FC236}">
              <a16:creationId xmlns=""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85725</xdr:rowOff>
    </xdr:from>
    <xdr:to>
      <xdr:col>1</xdr:col>
      <xdr:colOff>1866900</xdr:colOff>
      <xdr:row>6</xdr:row>
      <xdr:rowOff>133350</xdr:rowOff>
    </xdr:to>
    <xdr:pic>
      <xdr:nvPicPr>
        <xdr:cNvPr id="2" name="Imagen 5">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666750"/>
          <a:ext cx="18573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285750</xdr:colOff>
      <xdr:row>1</xdr:row>
      <xdr:rowOff>19050</xdr:rowOff>
    </xdr:from>
    <xdr:to>
      <xdr:col>6</xdr:col>
      <xdr:colOff>466725</xdr:colOff>
      <xdr:row>8</xdr:row>
      <xdr:rowOff>161925</xdr:rowOff>
    </xdr:to>
    <xdr:pic>
      <xdr:nvPicPr>
        <xdr:cNvPr id="3" name="Imagen 6" descr="mastic - Intelligent Training">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0" y="219075"/>
          <a:ext cx="1704975"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3</xdr:row>
      <xdr:rowOff>85725</xdr:rowOff>
    </xdr:from>
    <xdr:to>
      <xdr:col>2</xdr:col>
      <xdr:colOff>1057275</xdr:colOff>
      <xdr:row>6</xdr:row>
      <xdr:rowOff>104775</xdr:rowOff>
    </xdr:to>
    <xdr:pic>
      <xdr:nvPicPr>
        <xdr:cNvPr id="2" name="Imagen 3">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666750"/>
          <a:ext cx="18097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1095375</xdr:colOff>
      <xdr:row>1</xdr:row>
      <xdr:rowOff>38100</xdr:rowOff>
    </xdr:from>
    <xdr:to>
      <xdr:col>15</xdr:col>
      <xdr:colOff>209550</xdr:colOff>
      <xdr:row>8</xdr:row>
      <xdr:rowOff>171450</xdr:rowOff>
    </xdr:to>
    <xdr:pic>
      <xdr:nvPicPr>
        <xdr:cNvPr id="3" name="Imagen 4" descr="mastic - Intelligent Training">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96750" y="238125"/>
          <a:ext cx="17145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95250</xdr:colOff>
      <xdr:row>1</xdr:row>
      <xdr:rowOff>38100</xdr:rowOff>
    </xdr:from>
    <xdr:ext cx="1800225" cy="1400175"/>
    <xdr:pic>
      <xdr:nvPicPr>
        <xdr:cNvPr id="2" name="image2.png">
          <a:extLst>
            <a:ext uri="{FF2B5EF4-FFF2-40B4-BE49-F238E27FC236}">
              <a16:creationId xmlns=""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714375</xdr:colOff>
      <xdr:row>0</xdr:row>
      <xdr:rowOff>142875</xdr:rowOff>
    </xdr:from>
    <xdr:ext cx="3000375" cy="1171575"/>
    <xdr:pic>
      <xdr:nvPicPr>
        <xdr:cNvPr id="3" name="image1.png">
          <a:extLst>
            <a:ext uri="{FF2B5EF4-FFF2-40B4-BE49-F238E27FC236}">
              <a16:creationId xmlns=""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95250</xdr:colOff>
      <xdr:row>5</xdr:row>
      <xdr:rowOff>133350</xdr:rowOff>
    </xdr:from>
    <xdr:ext cx="1762125" cy="1371600"/>
    <xdr:pic>
      <xdr:nvPicPr>
        <xdr:cNvPr id="2" name="image2.pn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571500</xdr:colOff>
      <xdr:row>6</xdr:row>
      <xdr:rowOff>104775</xdr:rowOff>
    </xdr:from>
    <xdr:ext cx="3152775" cy="1171575"/>
    <xdr:pic>
      <xdr:nvPicPr>
        <xdr:cNvPr id="3" name="image1.png">
          <a:extLst>
            <a:ext uri="{FF2B5EF4-FFF2-40B4-BE49-F238E27FC236}">
              <a16:creationId xmlns=""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95250</xdr:colOff>
      <xdr:row>0</xdr:row>
      <xdr:rowOff>133350</xdr:rowOff>
    </xdr:from>
    <xdr:ext cx="1819275" cy="1381125"/>
    <xdr:pic>
      <xdr:nvPicPr>
        <xdr:cNvPr id="2" name="image2.png">
          <a:extLst>
            <a:ext uri="{FF2B5EF4-FFF2-40B4-BE49-F238E27FC236}">
              <a16:creationId xmlns=""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61/Desktop/calidad/indicadores%202021/trimestre%204/Instrumento_Evaluacion_MSPI%20_DIC_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ESCALA DE EVALUACION"/>
      <sheetName val="LEVANTAMIENTO DE INFO."/>
      <sheetName val="AREAS INVOLUCRADAS"/>
      <sheetName val="ADMINISTRATIVAS"/>
      <sheetName val="TECNICAS"/>
      <sheetName val="PHVA"/>
      <sheetName val="MADUREZ"/>
      <sheetName val="CIBER"/>
    </sheetNames>
    <sheetDataSet>
      <sheetData sheetId="0" refreshError="1">
        <row r="10">
          <cell r="D10" t="str">
            <v>ALCALDIA DE IBAGUE</v>
          </cell>
        </row>
      </sheetData>
      <sheetData sheetId="1" refreshError="1"/>
      <sheetData sheetId="2" refreshError="1"/>
      <sheetData sheetId="3" refreshError="1"/>
      <sheetData sheetId="4" refreshError="1">
        <row r="13">
          <cell r="D13" t="str">
            <v>POLITICAS DE SEGURIDAD DE LA INFORMACIÓN</v>
          </cell>
        </row>
        <row r="17">
          <cell r="D17" t="str">
            <v>ORGANIZACIÓN DE LA SEGURIDAD DE LA INFORMACIÓN</v>
          </cell>
        </row>
        <row r="28">
          <cell r="D28" t="str">
            <v>SEGURIDAD DE LOS RECURSOS HUMANOS</v>
          </cell>
        </row>
        <row r="39">
          <cell r="D39" t="str">
            <v>GESTIÓN DE ACTIVOS</v>
          </cell>
        </row>
        <row r="54">
          <cell r="D54" t="str">
            <v>ASPECTOS DE SEGURIDAD DE LA INFORMACIÓN DE LA GESTIÓN DE LA CONTINUIDAD DEL NEGOCIO</v>
          </cell>
        </row>
        <row r="62">
          <cell r="D62" t="str">
            <v>CUMPLIMIENTO</v>
          </cell>
        </row>
      </sheetData>
      <sheetData sheetId="5" refreshError="1"/>
      <sheetData sheetId="6" refreshError="1"/>
      <sheetData sheetId="7" refreshError="1">
        <row r="12">
          <cell r="H12" t="str">
            <v>CUMPLE</v>
          </cell>
          <cell r="J12" t="str">
            <v>MENOR</v>
          </cell>
          <cell r="L12" t="str">
            <v>MENOR</v>
          </cell>
          <cell r="N12" t="str">
            <v>MENOR</v>
          </cell>
          <cell r="P12" t="str">
            <v>MENOR</v>
          </cell>
        </row>
        <row r="13">
          <cell r="H13" t="str">
            <v>CUMPLE</v>
          </cell>
          <cell r="J13" t="str">
            <v>MENOR</v>
          </cell>
          <cell r="L13" t="str">
            <v>MENOR</v>
          </cell>
          <cell r="N13" t="str">
            <v>MENOR</v>
          </cell>
          <cell r="P13" t="str">
            <v>MENOR</v>
          </cell>
        </row>
        <row r="14">
          <cell r="H14" t="str">
            <v>MAYOR</v>
          </cell>
          <cell r="J14" t="str">
            <v>MAYOR</v>
          </cell>
          <cell r="L14" t="str">
            <v>MAYOR</v>
          </cell>
          <cell r="N14" t="str">
            <v>CUMPLE</v>
          </cell>
          <cell r="P14" t="str">
            <v>MENOR</v>
          </cell>
        </row>
        <row r="15">
          <cell r="H15" t="str">
            <v>MENOR</v>
          </cell>
          <cell r="J15" t="str">
            <v>MENOR</v>
          </cell>
          <cell r="L15" t="str">
            <v>MENOR</v>
          </cell>
          <cell r="N15" t="str">
            <v>MENOR</v>
          </cell>
          <cell r="P15" t="str">
            <v>MENOR</v>
          </cell>
        </row>
        <row r="16">
          <cell r="H16" t="str">
            <v>MAYOR</v>
          </cell>
          <cell r="J16" t="str">
            <v>MAYOR</v>
          </cell>
          <cell r="L16" t="str">
            <v>MAYOR</v>
          </cell>
          <cell r="N16" t="str">
            <v>CUMPLE</v>
          </cell>
          <cell r="P16" t="str">
            <v>MENOR</v>
          </cell>
        </row>
        <row r="17">
          <cell r="H17" t="str">
            <v>MAYOR</v>
          </cell>
          <cell r="J17" t="str">
            <v>MAYOR</v>
          </cell>
          <cell r="L17" t="str">
            <v>MAYOR</v>
          </cell>
          <cell r="N17" t="str">
            <v>CUMPLE</v>
          </cell>
          <cell r="P17" t="str">
            <v>MENOR</v>
          </cell>
        </row>
        <row r="18">
          <cell r="H18" t="str">
            <v>MAYOR</v>
          </cell>
          <cell r="J18" t="str">
            <v>MAYOR</v>
          </cell>
          <cell r="L18" t="str">
            <v>MAYOR</v>
          </cell>
          <cell r="N18" t="str">
            <v>MAYOR</v>
          </cell>
          <cell r="P18" t="str">
            <v>CUMPLE</v>
          </cell>
        </row>
        <row r="19">
          <cell r="H19" t="str">
            <v>MAYOR</v>
          </cell>
          <cell r="J19" t="str">
            <v>MAYOR</v>
          </cell>
          <cell r="L19" t="str">
            <v>MAYOR</v>
          </cell>
          <cell r="N19" t="str">
            <v>CUMPLE</v>
          </cell>
          <cell r="P19" t="str">
            <v>MENOR</v>
          </cell>
        </row>
        <row r="20">
          <cell r="H20" t="str">
            <v>MENOR</v>
          </cell>
          <cell r="J20" t="str">
            <v>MENOR</v>
          </cell>
          <cell r="L20" t="str">
            <v>MENOR</v>
          </cell>
          <cell r="N20" t="str">
            <v>MENOR</v>
          </cell>
          <cell r="P20" t="str">
            <v>MENOR</v>
          </cell>
        </row>
        <row r="21">
          <cell r="H21" t="str">
            <v>MAYOR</v>
          </cell>
          <cell r="J21" t="str">
            <v>CUMPLE</v>
          </cell>
          <cell r="L21" t="str">
            <v>MENOR</v>
          </cell>
          <cell r="N21" t="str">
            <v>MENOR</v>
          </cell>
          <cell r="P21" t="str">
            <v>MENOR</v>
          </cell>
        </row>
        <row r="22">
          <cell r="J22" t="str">
            <v>MENOR</v>
          </cell>
          <cell r="L22" t="str">
            <v>MENOR</v>
          </cell>
          <cell r="N22" t="str">
            <v>MENOR</v>
          </cell>
          <cell r="P22" t="str">
            <v>MENOR</v>
          </cell>
        </row>
        <row r="23">
          <cell r="J23" t="str">
            <v>MAYOR</v>
          </cell>
          <cell r="L23" t="str">
            <v>MAYOR</v>
          </cell>
          <cell r="N23" t="str">
            <v>CUMPLE</v>
          </cell>
          <cell r="P23" t="str">
            <v>MENOR</v>
          </cell>
        </row>
        <row r="24">
          <cell r="J24" t="str">
            <v>MENOR</v>
          </cell>
          <cell r="L24" t="str">
            <v>MENOR</v>
          </cell>
          <cell r="N24" t="str">
            <v>MENOR</v>
          </cell>
          <cell r="P24" t="str">
            <v>MENOR</v>
          </cell>
        </row>
        <row r="25">
          <cell r="J25" t="str">
            <v>MENOR</v>
          </cell>
          <cell r="L25" t="str">
            <v>MENOR</v>
          </cell>
          <cell r="N25" t="str">
            <v>MENOR</v>
          </cell>
          <cell r="P25" t="str">
            <v>MENOR</v>
          </cell>
        </row>
        <row r="26">
          <cell r="J26" t="str">
            <v>MENOR</v>
          </cell>
          <cell r="L26" t="str">
            <v>MENOR</v>
          </cell>
          <cell r="N26" t="str">
            <v>MENOR</v>
          </cell>
          <cell r="P26" t="str">
            <v>MENOR</v>
          </cell>
        </row>
        <row r="27">
          <cell r="J27" t="str">
            <v>MAYOR</v>
          </cell>
          <cell r="L27" t="str">
            <v>MENOR</v>
          </cell>
          <cell r="N27" t="str">
            <v>MENOR</v>
          </cell>
          <cell r="P27" t="str">
            <v>MENOR</v>
          </cell>
        </row>
        <row r="28">
          <cell r="J28" t="str">
            <v>CUMPLE</v>
          </cell>
          <cell r="L28" t="str">
            <v>MENOR</v>
          </cell>
          <cell r="N28" t="str">
            <v>MENOR</v>
          </cell>
          <cell r="P28" t="str">
            <v>MENOR</v>
          </cell>
        </row>
        <row r="29">
          <cell r="J29" t="str">
            <v>MAYOR</v>
          </cell>
          <cell r="L29" t="str">
            <v>MENOR</v>
          </cell>
          <cell r="N29" t="str">
            <v>MENOR</v>
          </cell>
          <cell r="P29" t="str">
            <v>MENOR</v>
          </cell>
        </row>
        <row r="30">
          <cell r="J30" t="str">
            <v>CUMPLE</v>
          </cell>
          <cell r="L30" t="str">
            <v>MENOR</v>
          </cell>
          <cell r="N30" t="str">
            <v>MENOR</v>
          </cell>
          <cell r="P30" t="str">
            <v>MENOR</v>
          </cell>
        </row>
        <row r="31">
          <cell r="J31" t="str">
            <v>MENOR</v>
          </cell>
          <cell r="L31" t="str">
            <v>MENOR</v>
          </cell>
          <cell r="N31" t="str">
            <v>MENOR</v>
          </cell>
          <cell r="P31" t="str">
            <v>MENOR</v>
          </cell>
        </row>
        <row r="32">
          <cell r="J32" t="str">
            <v>MENOR</v>
          </cell>
          <cell r="L32" t="str">
            <v>MENOR</v>
          </cell>
          <cell r="N32" t="str">
            <v>MENOR</v>
          </cell>
          <cell r="P32" t="str">
            <v>MENOR</v>
          </cell>
        </row>
        <row r="33">
          <cell r="J33" t="str">
            <v>MENOR</v>
          </cell>
          <cell r="L33" t="str">
            <v>MENOR</v>
          </cell>
          <cell r="N33" t="str">
            <v>MENOR</v>
          </cell>
          <cell r="P33" t="str">
            <v>MENOR</v>
          </cell>
        </row>
        <row r="34">
          <cell r="L34" t="str">
            <v>MENOR</v>
          </cell>
          <cell r="N34" t="str">
            <v>MENOR</v>
          </cell>
          <cell r="P34" t="str">
            <v>MENOR</v>
          </cell>
        </row>
        <row r="35">
          <cell r="L35" t="str">
            <v>MAYOR</v>
          </cell>
          <cell r="N35" t="str">
            <v>CUMPLE</v>
          </cell>
          <cell r="P35" t="str">
            <v>MENOR</v>
          </cell>
        </row>
        <row r="36">
          <cell r="L36" t="str">
            <v>MAYOR</v>
          </cell>
          <cell r="N36" t="str">
            <v>CUMPLE</v>
          </cell>
          <cell r="P36" t="str">
            <v>MENOR</v>
          </cell>
        </row>
        <row r="37">
          <cell r="L37" t="str">
            <v>MAYOR</v>
          </cell>
          <cell r="N37" t="str">
            <v>CUMPLE</v>
          </cell>
          <cell r="P37" t="str">
            <v>MENOR</v>
          </cell>
        </row>
        <row r="38">
          <cell r="L38" t="str">
            <v>MAYOR</v>
          </cell>
          <cell r="N38" t="str">
            <v>MENOR</v>
          </cell>
          <cell r="P38" t="str">
            <v>MENOR</v>
          </cell>
        </row>
        <row r="39">
          <cell r="L39" t="str">
            <v>CUMPLE</v>
          </cell>
          <cell r="N39" t="str">
            <v>MENOR</v>
          </cell>
          <cell r="P39" t="str">
            <v>MENOR</v>
          </cell>
        </row>
        <row r="40">
          <cell r="L40" t="str">
            <v>CUMPLE</v>
          </cell>
          <cell r="N40" t="str">
            <v>MENOR</v>
          </cell>
          <cell r="P40" t="str">
            <v>MENOR</v>
          </cell>
        </row>
        <row r="41">
          <cell r="L41" t="str">
            <v>MENOR</v>
          </cell>
          <cell r="N41" t="str">
            <v>MENOR</v>
          </cell>
          <cell r="P41" t="str">
            <v>MENOR</v>
          </cell>
        </row>
        <row r="42">
          <cell r="L42" t="str">
            <v>MENOR</v>
          </cell>
          <cell r="N42" t="str">
            <v>MENOR</v>
          </cell>
          <cell r="P42" t="str">
            <v>MENOR</v>
          </cell>
        </row>
        <row r="43">
          <cell r="L43" t="str">
            <v>MENOR</v>
          </cell>
          <cell r="N43" t="str">
            <v>MENOR</v>
          </cell>
          <cell r="P43" t="str">
            <v>MENOR</v>
          </cell>
        </row>
        <row r="44">
          <cell r="L44" t="str">
            <v>MENOR</v>
          </cell>
          <cell r="N44" t="str">
            <v>MENOR</v>
          </cell>
          <cell r="P44" t="str">
            <v>MENOR</v>
          </cell>
        </row>
        <row r="45">
          <cell r="L45" t="str">
            <v>MENOR</v>
          </cell>
          <cell r="N45" t="str">
            <v>MENOR</v>
          </cell>
          <cell r="P45" t="str">
            <v>MENOR</v>
          </cell>
        </row>
        <row r="46">
          <cell r="L46" t="str">
            <v>MENOR</v>
          </cell>
          <cell r="N46" t="str">
            <v>MENOR</v>
          </cell>
          <cell r="P46" t="str">
            <v>MENOR</v>
          </cell>
        </row>
        <row r="47">
          <cell r="L47" t="str">
            <v>MENOR</v>
          </cell>
          <cell r="N47" t="str">
            <v>MENOR</v>
          </cell>
          <cell r="P47" t="str">
            <v>MENOR</v>
          </cell>
        </row>
        <row r="48">
          <cell r="L48" t="str">
            <v>MENOR</v>
          </cell>
          <cell r="N48" t="str">
            <v>MENOR</v>
          </cell>
          <cell r="P48" t="str">
            <v>MENOR</v>
          </cell>
        </row>
        <row r="49">
          <cell r="L49" t="str">
            <v>MENOR</v>
          </cell>
          <cell r="N49" t="str">
            <v>MENOR</v>
          </cell>
          <cell r="P49" t="str">
            <v>MENOR</v>
          </cell>
        </row>
        <row r="50">
          <cell r="L50" t="str">
            <v>MENOR</v>
          </cell>
          <cell r="N50" t="str">
            <v>MENOR</v>
          </cell>
          <cell r="P50" t="str">
            <v>MENOR</v>
          </cell>
        </row>
        <row r="51">
          <cell r="L51" t="str">
            <v>CUMPLE</v>
          </cell>
          <cell r="N51" t="str">
            <v>MENOR</v>
          </cell>
          <cell r="P51" t="str">
            <v>MENOR</v>
          </cell>
        </row>
        <row r="52">
          <cell r="L52" t="str">
            <v>CUMPLE</v>
          </cell>
          <cell r="N52" t="str">
            <v>MENOR</v>
          </cell>
          <cell r="P52" t="str">
            <v>MENOR</v>
          </cell>
        </row>
        <row r="53">
          <cell r="L53" t="str">
            <v>MENOR</v>
          </cell>
          <cell r="N53" t="str">
            <v>MENOR</v>
          </cell>
          <cell r="P53" t="str">
            <v>MENOR</v>
          </cell>
        </row>
        <row r="54">
          <cell r="L54" t="str">
            <v>MENOR</v>
          </cell>
          <cell r="N54" t="str">
            <v>MENOR</v>
          </cell>
          <cell r="P54" t="str">
            <v>MENOR</v>
          </cell>
        </row>
        <row r="55">
          <cell r="L55" t="str">
            <v>MENOR</v>
          </cell>
          <cell r="N55" t="str">
            <v>MENOR</v>
          </cell>
          <cell r="P55" t="str">
            <v>MENOR</v>
          </cell>
        </row>
        <row r="56">
          <cell r="N56" t="str">
            <v>MENOR</v>
          </cell>
          <cell r="P56" t="str">
            <v>MENOR</v>
          </cell>
        </row>
        <row r="57">
          <cell r="N57" t="e">
            <v>#N/A</v>
          </cell>
          <cell r="P57" t="e">
            <v>#N/A</v>
          </cell>
        </row>
        <row r="58">
          <cell r="N58" t="str">
            <v>MENOR</v>
          </cell>
          <cell r="P58" t="str">
            <v>MENOR</v>
          </cell>
        </row>
        <row r="59">
          <cell r="N59" t="str">
            <v>MENOR</v>
          </cell>
          <cell r="P59" t="str">
            <v>MENOR</v>
          </cell>
        </row>
        <row r="60">
          <cell r="N60" t="str">
            <v>MENOR</v>
          </cell>
          <cell r="P60" t="str">
            <v>MENOR</v>
          </cell>
        </row>
        <row r="61">
          <cell r="N61" t="str">
            <v>MENOR</v>
          </cell>
          <cell r="P61" t="str">
            <v>MENOR</v>
          </cell>
        </row>
        <row r="62">
          <cell r="N62" t="str">
            <v>MAYOR</v>
          </cell>
          <cell r="P62" t="str">
            <v>MENOR</v>
          </cell>
        </row>
        <row r="63">
          <cell r="N63" t="str">
            <v>CUMPLE</v>
          </cell>
          <cell r="P63" t="str">
            <v>MENOR</v>
          </cell>
        </row>
        <row r="64">
          <cell r="N64" t="str">
            <v>MENOR</v>
          </cell>
          <cell r="P64" t="str">
            <v>MENOR</v>
          </cell>
        </row>
        <row r="65">
          <cell r="N65" t="str">
            <v>MENOR</v>
          </cell>
          <cell r="P65" t="str">
            <v>MENOR</v>
          </cell>
        </row>
        <row r="66">
          <cell r="N66" t="str">
            <v>MENOR</v>
          </cell>
          <cell r="P66" t="str">
            <v>MENOR</v>
          </cell>
        </row>
        <row r="67">
          <cell r="N67" t="str">
            <v>MENOR</v>
          </cell>
          <cell r="P67" t="str">
            <v>MENOR</v>
          </cell>
        </row>
        <row r="68">
          <cell r="N68" t="str">
            <v>MAYOR</v>
          </cell>
          <cell r="P68" t="str">
            <v>MENOR</v>
          </cell>
        </row>
        <row r="69">
          <cell r="N69" t="str">
            <v>MENOR</v>
          </cell>
          <cell r="P69" t="str">
            <v>MENOR</v>
          </cell>
        </row>
        <row r="70">
          <cell r="N70" t="str">
            <v>MENOR</v>
          </cell>
          <cell r="P70" t="str">
            <v>MENOR</v>
          </cell>
        </row>
        <row r="71">
          <cell r="N71" t="str">
            <v>MENOR</v>
          </cell>
          <cell r="P71" t="str">
            <v>MENOR</v>
          </cell>
        </row>
        <row r="72">
          <cell r="N72" t="str">
            <v>MENOR</v>
          </cell>
          <cell r="P72" t="str">
            <v>MENOR</v>
          </cell>
        </row>
        <row r="73">
          <cell r="N73" t="str">
            <v>MAYOR</v>
          </cell>
          <cell r="P73" t="str">
            <v>MENOR</v>
          </cell>
        </row>
        <row r="74">
          <cell r="P74" t="str">
            <v>MENOR</v>
          </cell>
        </row>
        <row r="75">
          <cell r="P75" t="str">
            <v>MAYOR</v>
          </cell>
        </row>
      </sheetData>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externalLinkPath" Target="/Users/juanc9010/Documents/MinTIC/MinTIC%20Trabajo/2017/ACOMPA&#209;AMIENTOS/Sector%20Vivienda/Instrumento%20de%20evaluaci&#243;n%20%20MSPI%202017.xlsx" TargetMode="Externa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EQUIPO61/Desktop/calidad/indicadores%202021/trimestre%204/Instrumento_Evaluacion_MSPI%20_DIC_2021.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invalid="1" refreshedBy="juanc9010" refreshedDate="42986.410866435188" createdVersion="4" refreshedVersion="4" minRefreshableVersion="3" recordCount="189">
  <cacheSource type="worksheet">
    <worksheetSource ref="A12:G201" sheet="CIBERSEGURIDAD" r:id="rId1"/>
  </cacheSource>
  <cacheFields count="7">
    <cacheField name="FUNCIÓN NIST" numFmtId="0">
      <sharedItems count="5">
        <s v="DETECTAR"/>
        <s v="IDENTIFICAR"/>
        <s v="RESPONDER"/>
        <s v="RECUPERAR"/>
        <s v="PROTEJER"/>
      </sharedItems>
    </cacheField>
    <cacheField name="SUBCATEGORIA NIST" numFmtId="0">
      <sharedItems containsString="0"/>
    </cacheField>
    <cacheField name="CONTROL ANEXO A ISO 27001" numFmtId="0">
      <sharedItems containsString="0"/>
    </cacheField>
    <cacheField name="CARGO" numFmtId="0">
      <sharedItems containsString="0"/>
    </cacheField>
    <cacheField name="REQUISITO" numFmtId="0">
      <sharedItems containsString="0"/>
    </cacheField>
    <cacheField name="HOJA" numFmtId="0">
      <sharedItems containsString="0"/>
    </cacheField>
    <cacheField name="CALIFICACIÓN " numFmtId="0">
      <sharedItems containsSemiMixedTypes="0" containsString="0" containsNumber="1" containsInteg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ORIS_GALEANO" refreshedDate="44598.910994328704" createdVersion="4" refreshedVersion="5" minRefreshableVersion="3" recordCount="189">
  <cacheSource type="worksheet">
    <worksheetSource ref="G12:H201" sheet="CIBER" r:id="rId2"/>
  </cacheSource>
  <cacheFields count="2">
    <cacheField name="CALIFICACIÓN " numFmtId="0">
      <sharedItems containsSemiMixedTypes="0" containsString="0" containsNumber="1" containsInteger="1" minValue="0" maxValue="10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n v="40"/>
    <x v="0"/>
  </r>
  <r>
    <n v="60"/>
    <x v="0"/>
  </r>
  <r>
    <n v="80"/>
    <x v="1"/>
  </r>
  <r>
    <n v="0"/>
    <x v="1"/>
  </r>
  <r>
    <n v="100"/>
    <x v="2"/>
  </r>
  <r>
    <n v="0"/>
    <x v="3"/>
  </r>
  <r>
    <n v="100"/>
    <x v="1"/>
  </r>
  <r>
    <n v="0"/>
    <x v="2"/>
  </r>
  <r>
    <n v="100"/>
    <x v="1"/>
  </r>
  <r>
    <n v="0"/>
    <x v="1"/>
  </r>
  <r>
    <n v="100"/>
    <x v="3"/>
  </r>
  <r>
    <n v="0"/>
    <x v="4"/>
  </r>
  <r>
    <n v="80"/>
    <x v="0"/>
  </r>
  <r>
    <n v="80"/>
    <x v="1"/>
  </r>
  <r>
    <n v="80"/>
    <x v="1"/>
  </r>
  <r>
    <n v="80"/>
    <x v="1"/>
  </r>
  <r>
    <n v="80"/>
    <x v="4"/>
  </r>
  <r>
    <n v="80"/>
    <x v="4"/>
  </r>
  <r>
    <n v="80"/>
    <x v="4"/>
  </r>
  <r>
    <n v="80"/>
    <x v="4"/>
  </r>
  <r>
    <n v="80"/>
    <x v="0"/>
  </r>
  <r>
    <n v="80"/>
    <x v="2"/>
  </r>
  <r>
    <n v="40"/>
    <x v="4"/>
  </r>
  <r>
    <n v="40"/>
    <x v="4"/>
  </r>
  <r>
    <n v="40"/>
    <x v="2"/>
  </r>
  <r>
    <n v="80"/>
    <x v="2"/>
  </r>
  <r>
    <n v="0"/>
    <x v="1"/>
  </r>
  <r>
    <n v="20"/>
    <x v="4"/>
  </r>
  <r>
    <n v="40"/>
    <x v="4"/>
  </r>
  <r>
    <n v="80"/>
    <x v="4"/>
  </r>
  <r>
    <n v="80"/>
    <x v="4"/>
  </r>
  <r>
    <n v="80"/>
    <x v="4"/>
  </r>
  <r>
    <n v="80"/>
    <x v="1"/>
  </r>
  <r>
    <n v="80"/>
    <x v="4"/>
  </r>
  <r>
    <n v="80"/>
    <x v="4"/>
  </r>
  <r>
    <n v="80"/>
    <x v="4"/>
  </r>
  <r>
    <n v="80"/>
    <x v="4"/>
  </r>
  <r>
    <n v="80"/>
    <x v="4"/>
  </r>
  <r>
    <n v="80"/>
    <x v="4"/>
  </r>
  <r>
    <n v="80"/>
    <x v="4"/>
  </r>
  <r>
    <n v="40"/>
    <x v="1"/>
  </r>
  <r>
    <n v="40"/>
    <x v="1"/>
  </r>
  <r>
    <n v="40"/>
    <x v="1"/>
  </r>
  <r>
    <n v="40"/>
    <x v="1"/>
  </r>
  <r>
    <n v="40"/>
    <x v="1"/>
  </r>
  <r>
    <n v="60"/>
    <x v="4"/>
  </r>
  <r>
    <n v="20"/>
    <x v="4"/>
  </r>
  <r>
    <n v="20"/>
    <x v="4"/>
  </r>
  <r>
    <n v="40"/>
    <x v="4"/>
  </r>
  <r>
    <n v="40"/>
    <x v="4"/>
  </r>
  <r>
    <n v="40"/>
    <x v="4"/>
  </r>
  <r>
    <n v="40"/>
    <x v="4"/>
  </r>
  <r>
    <n v="40"/>
    <x v="4"/>
  </r>
  <r>
    <n v="40"/>
    <x v="4"/>
  </r>
  <r>
    <n v="40"/>
    <x v="4"/>
  </r>
  <r>
    <n v="40"/>
    <x v="4"/>
  </r>
  <r>
    <n v="40"/>
    <x v="4"/>
  </r>
  <r>
    <n v="20"/>
    <x v="4"/>
  </r>
  <r>
    <n v="20"/>
    <x v="4"/>
  </r>
  <r>
    <n v="40"/>
    <x v="4"/>
  </r>
  <r>
    <n v="40"/>
    <x v="4"/>
  </r>
  <r>
    <n v="80"/>
    <x v="4"/>
  </r>
  <r>
    <n v="60"/>
    <x v="4"/>
  </r>
  <r>
    <n v="60"/>
    <x v="4"/>
  </r>
  <r>
    <n v="60"/>
    <x v="4"/>
  </r>
  <r>
    <n v="80"/>
    <x v="4"/>
  </r>
  <r>
    <n v="80"/>
    <x v="4"/>
  </r>
  <r>
    <n v="80"/>
    <x v="4"/>
  </r>
  <r>
    <n v="80"/>
    <x v="4"/>
  </r>
  <r>
    <n v="20"/>
    <x v="4"/>
  </r>
  <r>
    <n v="60"/>
    <x v="4"/>
  </r>
  <r>
    <n v="80"/>
    <x v="4"/>
  </r>
  <r>
    <n v="80"/>
    <x v="4"/>
  </r>
  <r>
    <n v="40"/>
    <x v="4"/>
  </r>
  <r>
    <n v="60"/>
    <x v="4"/>
  </r>
  <r>
    <n v="40"/>
    <x v="4"/>
  </r>
  <r>
    <n v="40"/>
    <x v="4"/>
  </r>
  <r>
    <n v="60"/>
    <x v="4"/>
  </r>
  <r>
    <n v="60"/>
    <x v="4"/>
  </r>
  <r>
    <n v="60"/>
    <x v="4"/>
  </r>
  <r>
    <n v="60"/>
    <x v="4"/>
  </r>
  <r>
    <n v="60"/>
    <x v="1"/>
  </r>
  <r>
    <n v="60"/>
    <x v="4"/>
  </r>
  <r>
    <n v="60"/>
    <x v="4"/>
  </r>
  <r>
    <n v="60"/>
    <x v="4"/>
  </r>
  <r>
    <n v="0"/>
    <x v="4"/>
  </r>
  <r>
    <n v="40"/>
    <x v="1"/>
  </r>
  <r>
    <n v="40"/>
    <x v="4"/>
  </r>
  <r>
    <n v="60"/>
    <x v="1"/>
  </r>
  <r>
    <n v="60"/>
    <x v="4"/>
  </r>
  <r>
    <n v="60"/>
    <x v="4"/>
  </r>
  <r>
    <n v="80"/>
    <x v="4"/>
  </r>
  <r>
    <n v="80"/>
    <x v="4"/>
  </r>
  <r>
    <n v="20"/>
    <x v="4"/>
  </r>
  <r>
    <n v="20"/>
    <x v="1"/>
  </r>
  <r>
    <n v="20"/>
    <x v="4"/>
  </r>
  <r>
    <n v="20"/>
    <x v="4"/>
  </r>
  <r>
    <n v="4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20"/>
    <x v="4"/>
  </r>
  <r>
    <n v="20"/>
    <x v="4"/>
  </r>
  <r>
    <n v="20"/>
    <x v="4"/>
  </r>
  <r>
    <n v="20"/>
    <x v="4"/>
  </r>
  <r>
    <n v="20"/>
    <x v="4"/>
  </r>
  <r>
    <n v="20"/>
    <x v="4"/>
  </r>
  <r>
    <n v="40"/>
    <x v="4"/>
  </r>
  <r>
    <n v="40"/>
    <x v="4"/>
  </r>
  <r>
    <n v="40"/>
    <x v="4"/>
  </r>
  <r>
    <n v="0"/>
    <x v="4"/>
  </r>
  <r>
    <n v="40"/>
    <x v="4"/>
  </r>
  <r>
    <n v="40"/>
    <x v="4"/>
  </r>
  <r>
    <n v="60"/>
    <x v="0"/>
  </r>
  <r>
    <n v="40"/>
    <x v="0"/>
  </r>
  <r>
    <n v="20"/>
    <x v="4"/>
  </r>
  <r>
    <n v="20"/>
    <x v="0"/>
  </r>
  <r>
    <n v="20"/>
    <x v="2"/>
  </r>
  <r>
    <n v="20"/>
    <x v="0"/>
  </r>
  <r>
    <n v="40"/>
    <x v="2"/>
  </r>
  <r>
    <n v="40"/>
    <x v="0"/>
  </r>
  <r>
    <n v="40"/>
    <x v="2"/>
  </r>
  <r>
    <n v="40"/>
    <x v="2"/>
  </r>
  <r>
    <n v="40"/>
    <x v="2"/>
  </r>
  <r>
    <n v="40"/>
    <x v="2"/>
  </r>
  <r>
    <n v="40"/>
    <x v="3"/>
  </r>
  <r>
    <n v="60"/>
    <x v="0"/>
  </r>
  <r>
    <n v="60"/>
    <x v="2"/>
  </r>
  <r>
    <n v="60"/>
    <x v="2"/>
  </r>
  <r>
    <n v="60"/>
    <x v="2"/>
  </r>
  <r>
    <n v="40"/>
    <x v="1"/>
  </r>
  <r>
    <n v="40"/>
    <x v="4"/>
  </r>
  <r>
    <n v="60"/>
    <x v="1"/>
  </r>
  <r>
    <n v="60"/>
    <x v="4"/>
  </r>
  <r>
    <n v="60"/>
    <x v="4"/>
  </r>
  <r>
    <n v="60"/>
    <x v="4"/>
  </r>
  <r>
    <n v="20"/>
    <x v="4"/>
  </r>
  <r>
    <n v="20"/>
    <x v="4"/>
  </r>
  <r>
    <n v="20"/>
    <x v="1"/>
  </r>
  <r>
    <n v="75"/>
    <x v="1"/>
  </r>
  <r>
    <n v="80"/>
    <x v="4"/>
  </r>
  <r>
    <n v="60"/>
    <x v="0"/>
  </r>
  <r>
    <n v="40"/>
    <x v="4"/>
  </r>
  <r>
    <n v="40"/>
    <x v="1"/>
  </r>
  <r>
    <n v="20"/>
    <x v="1"/>
  </r>
  <r>
    <n v="20"/>
    <x v="1"/>
  </r>
  <r>
    <n v="20"/>
    <x v="4"/>
  </r>
  <r>
    <n v="20"/>
    <x v="4"/>
  </r>
  <r>
    <n v="2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5" applyNumberFormats="0" applyBorderFormats="0" applyFontFormats="0" applyPatternFormats="0" applyAlignmentFormats="0" applyWidthHeightFormats="1" dataCaption="Valores" updatedVersion="5" minRefreshableVersion="3" useAutoFormatting="1" rowGrandTotals="0" colGrandTotals="0" itemPrintTitles="1" createdVersion="5" indent="0" outline="1" outlineData="1" multipleFieldFilters="0">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17">
      <pivotArea outline="0" collapsedLevelsAreSubtotals="1" fieldPosition="0">
        <references count="1">
          <reference field="4294967294" count="1" selected="0">
            <x v="0"/>
          </reference>
        </references>
      </pivotArea>
    </format>
    <format dxfId="16">
      <pivotArea outline="0" collapsedLevelsAreSubtotals="1" fieldPosition="0"/>
    </format>
    <format dxfId="15">
      <pivotArea dataOnly="0" labelOnly="1" fieldPosition="0">
        <references count="1">
          <reference field="1" count="0"/>
        </references>
      </pivotArea>
    </format>
    <format dxfId="14">
      <pivotArea outline="0" collapsedLevelsAreSubtotals="1" fieldPosition="0"/>
    </format>
    <format dxfId="13">
      <pivotArea dataOnly="0" labelOnly="1" fieldPosition="0">
        <references count="1">
          <reference field="1" count="0"/>
        </references>
      </pivotArea>
    </format>
    <format dxfId="12">
      <pivotArea field="1" type="button" dataOnly="0" labelOnly="1" outline="0" axis="axisRow" fieldPosition="0"/>
    </format>
    <format dxfId="11">
      <pivotArea dataOnly="0" labelOnly="1" outline="0" fieldPosition="0">
        <references count="1">
          <reference field="4294967294" count="1">
            <x v="0"/>
          </reference>
        </references>
      </pivotArea>
    </format>
    <format dxfId="10">
      <pivotArea outline="0" collapsedLevelsAreSubtotals="1" fieldPosition="0"/>
    </format>
    <format dxfId="9">
      <pivotArea dataOnly="0" labelOnly="1" fieldPosition="0">
        <references count="1">
          <reference field="1" count="0"/>
        </references>
      </pivotArea>
    </format>
    <format dxfId="8">
      <pivotArea field="1" type="button" dataOnly="0" labelOnly="1" outline="0" axis="axisRow" fieldPosition="0"/>
    </format>
    <format dxfId="7">
      <pivotArea dataOnly="0" labelOnly="1" outline="0" fieldPosition="0">
        <references count="1">
          <reference field="4294967294" count="1">
            <x v="0"/>
          </reference>
        </references>
      </pivotArea>
    </format>
    <format dxfId="6">
      <pivotArea field="1" type="button" dataOnly="0" labelOnly="1" outline="0" axis="axisRow" fieldPosition="0"/>
    </format>
    <format dxfId="5">
      <pivotArea dataOnly="0" labelOnly="1" outline="0" fieldPosition="0">
        <references count="1">
          <reference field="4294967294" count="1">
            <x v="0"/>
          </reference>
        </references>
      </pivotArea>
    </format>
    <format dxfId="4">
      <pivotArea field="1" type="button" dataOnly="0" labelOnly="1" outline="0" axis="axisRow" fieldPosition="0"/>
    </format>
    <format dxfId="3">
      <pivotArea dataOnly="0" labelOnly="1" outline="0" fieldPosition="0">
        <references count="1">
          <reference field="4294967294" count="1">
            <x v="0"/>
          </reference>
        </references>
      </pivotArea>
    </format>
    <format dxfId="2">
      <pivotArea field="1" type="button" dataOnly="0" labelOnly="1" outline="0" axis="axisRow" fieldPosition="0"/>
    </format>
    <format dxfId="1">
      <pivotArea dataOnly="0" labelOnly="1" outline="0" fieldPosition="0">
        <references count="1">
          <reference field="4294967294" count="1">
            <x v="0"/>
          </reference>
        </references>
      </pivotArea>
    </format>
    <format dxfId="0">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4"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37">
      <pivotArea field="0" type="button" dataOnly="0" labelOnly="1" outline="0" axis="axisRow" fieldPosition="0"/>
    </format>
    <format dxfId="36">
      <pivotArea dataOnly="0" labelOnly="1" outline="0" axis="axisValues" fieldPosition="0"/>
    </format>
    <format dxfId="35">
      <pivotArea field="0" type="button" dataOnly="0" labelOnly="1" outline="0" axis="axisRow" fieldPosition="0"/>
    </format>
    <format dxfId="34">
      <pivotArea dataOnly="0" labelOnly="1" outline="0" axis="axisValues" fieldPosition="0"/>
    </format>
    <format dxfId="33">
      <pivotArea field="0" type="button" dataOnly="0" labelOnly="1" outline="0" axis="axisRow" fieldPosition="0"/>
    </format>
    <format dxfId="32">
      <pivotArea dataOnly="0" labelOnly="1" outline="0" axis="axisValues" fieldPosition="0"/>
    </format>
    <format dxfId="31">
      <pivotArea field="0" type="button" dataOnly="0" labelOnly="1" outline="0" axis="axisRow" fieldPosition="0"/>
    </format>
    <format dxfId="30">
      <pivotArea dataOnly="0" labelOnly="1" outline="0" axis="axisValues" fieldPosition="0"/>
    </format>
    <format dxfId="29">
      <pivotArea grandRow="1" outline="0" collapsedLevelsAreSubtotals="1" fieldPosition="0"/>
    </format>
    <format dxfId="28">
      <pivotArea dataOnly="0" labelOnly="1" grandRow="1" outline="0" fieldPosition="0"/>
    </format>
    <format dxfId="27">
      <pivotArea grandRow="1" outline="0" collapsedLevelsAreSubtotals="1" fieldPosition="0"/>
    </format>
    <format dxfId="26">
      <pivotArea dataOnly="0" labelOnly="1" grandRow="1" outline="0" fieldPosition="0"/>
    </format>
    <format dxfId="25">
      <pivotArea grandRow="1" outline="0" collapsedLevelsAreSubtotals="1" fieldPosition="0"/>
    </format>
    <format dxfId="24">
      <pivotArea dataOnly="0" labelOnly="1" grandRow="1" outline="0" fieldPosition="0"/>
    </format>
    <format dxfId="23">
      <pivotArea type="all" dataOnly="0" outline="0" collapsedLevelsAreSubtotals="1" fieldPosition="0"/>
    </format>
    <format dxfId="22">
      <pivotArea outline="0" collapsedLevelsAreSubtotals="1" fieldPosition="0"/>
    </format>
    <format dxfId="21">
      <pivotArea field="0" type="button" dataOnly="0" labelOnly="1" outline="0" axis="axisRow" fieldPosition="0"/>
    </format>
    <format dxfId="20">
      <pivotArea dataOnly="0" labelOnly="1" outline="0" axis="axisValues" fieldPosition="0"/>
    </format>
    <format dxfId="19">
      <pivotArea dataOnly="0" labelOnly="1" fieldPosition="0">
        <references count="1">
          <reference field="0" count="0"/>
        </references>
      </pivotArea>
    </format>
    <format dxfId="18">
      <pivotArea dataOnly="0" labelOnly="1" grandRow="1" outline="0"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e_1" displayName="Table_1" ref="B3:D10">
  <tableColumns count="3">
    <tableColumn id="1" name="Descripción"/>
    <tableColumn id="2" name="Calificación"/>
    <tableColumn id="3" name="Criterio"/>
  </tableColumns>
  <tableStyleInfo name="ESCALA DE EVALUACIÓN-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ic@ibague.gov.co" TargetMode="Externa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ibague.gov.co/portal/seccion/contenido/contenido.php?type=2&amp;cnt=2&amp;subtype=1&amp;subcnt=87" TargetMode="External"/><Relationship Id="rId7" Type="http://schemas.openxmlformats.org/officeDocument/2006/relationships/hyperlink" Target="https://ibague.gov.co/portal/admin/archivos/publicaciones/2021/26851-DOC-20211109142435.pdf" TargetMode="External"/><Relationship Id="rId2" Type="http://schemas.openxmlformats.org/officeDocument/2006/relationships/hyperlink" Target="https://www.ibague.gov.co/portal/seccion/contenido/index.php?type=3&amp;cnt=129" TargetMode="External"/><Relationship Id="rId1" Type="http://schemas.openxmlformats.org/officeDocument/2006/relationships/hyperlink" Target="https://ibague.gov.co/portal/admin/archivos/normatividad/2021/34370-DEC-20210503094005.PDF" TargetMode="External"/><Relationship Id="rId6" Type="http://schemas.openxmlformats.org/officeDocument/2006/relationships/hyperlink" Target="https://ibague.gov.co/portal/admin/archivos/publicaciones/2021/40926-DOC-20211207115808.pdf" TargetMode="External"/><Relationship Id="rId11" Type="http://schemas.openxmlformats.org/officeDocument/2006/relationships/comments" Target="../comments1.xml"/><Relationship Id="rId5" Type="http://schemas.openxmlformats.org/officeDocument/2006/relationships/hyperlink" Target="http://altablero.ibague.gov.co/WebFormPDTUS05M.aspx" TargetMode="External"/><Relationship Id="rId10" Type="http://schemas.openxmlformats.org/officeDocument/2006/relationships/vmlDrawing" Target="../drawings/vmlDrawing1.vml"/><Relationship Id="rId4" Type="http://schemas.openxmlformats.org/officeDocument/2006/relationships/hyperlink" Target="https://www.ibague.gov.co/portal/admin/archivos/publicaciones/2018/22249-DOC-20181110.pdf"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ibague.gov.co/portal/admin/archivos/publicaciones/2019/25289-DOC-20190917092150.pdf" TargetMode="External"/><Relationship Id="rId3" Type="http://schemas.openxmlformats.org/officeDocument/2006/relationships/hyperlink" Target="https://www.ibague.gov.co/portal/admin/archivos/publicaciones/2019/25289-DOC-20190917092150.pdf" TargetMode="External"/><Relationship Id="rId7" Type="http://schemas.openxmlformats.org/officeDocument/2006/relationships/hyperlink" Target="https://www.ibague.gov.co/portal/admin/archivos/publicaciones/2019/25289-DOC-20190917092150.pdf" TargetMode="External"/><Relationship Id="rId2" Type="http://schemas.openxmlformats.org/officeDocument/2006/relationships/hyperlink" Target="https://www.ibague.gov.co/portal/admin/archivos/publicaciones/2019/25289-DOC-20190917092150.pdf" TargetMode="External"/><Relationship Id="rId1" Type="http://schemas.openxmlformats.org/officeDocument/2006/relationships/hyperlink" Target="https://www.ibague.gov.co/portal/admin/archivos/publicaciones/2019/25289-DOC-20190917092150.pdf" TargetMode="External"/><Relationship Id="rId6" Type="http://schemas.openxmlformats.org/officeDocument/2006/relationships/hyperlink" Target="https://www.ibague.gov.co/portal/admin/archivos/publicaciones/2019/25289-DOC-20190917092150.pdf" TargetMode="External"/><Relationship Id="rId11" Type="http://schemas.openxmlformats.org/officeDocument/2006/relationships/comments" Target="../comments2.xml"/><Relationship Id="rId5" Type="http://schemas.openxmlformats.org/officeDocument/2006/relationships/hyperlink" Target="https://www.ibague.gov.co/portal/admin/archivos/publicaciones/2019/25289-DOC-20190917092150.pdf" TargetMode="External"/><Relationship Id="rId10" Type="http://schemas.openxmlformats.org/officeDocument/2006/relationships/vmlDrawing" Target="../drawings/vmlDrawing2.vml"/><Relationship Id="rId4" Type="http://schemas.openxmlformats.org/officeDocument/2006/relationships/hyperlink" Target="https://www.ibague.gov.co/portal/admin/archivos/publicaciones/2019/25289-DOC-20190917092150.pdf"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ibague.gov.co/portal/admin/archivos/publicaciones/2021/40926-DOC-20211207115808.pdf" TargetMode="External"/><Relationship Id="rId13" Type="http://schemas.openxmlformats.org/officeDocument/2006/relationships/printerSettings" Target="../printerSettings/printerSettings3.bin"/><Relationship Id="rId3" Type="http://schemas.openxmlformats.org/officeDocument/2006/relationships/hyperlink" Target="https://ibague.gov.co/portal/seccion/contenido/index.php?type=3&amp;cnt=49" TargetMode="External"/><Relationship Id="rId7" Type="http://schemas.openxmlformats.org/officeDocument/2006/relationships/hyperlink" Target="https://ibague.gov.co/portal/admin/archivos/publicaciones/2021/25048-DOC-20211109141647.pdf" TargetMode="External"/><Relationship Id="rId12" Type="http://schemas.openxmlformats.org/officeDocument/2006/relationships/hyperlink" Target="https://ibague.gov.co/portal/seccion/contenido/contenido.php?type=3&amp;cnt=129&amp;subtype=1&amp;subcnt=226" TargetMode="External"/><Relationship Id="rId2" Type="http://schemas.openxmlformats.org/officeDocument/2006/relationships/hyperlink" Target="https://ibague.gov.co/portal/seccion/contenido/index.php?type=3&amp;cnt=129" TargetMode="External"/><Relationship Id="rId16" Type="http://schemas.openxmlformats.org/officeDocument/2006/relationships/comments" Target="../comments3.xml"/><Relationship Id="rId1" Type="http://schemas.openxmlformats.org/officeDocument/2006/relationships/hyperlink" Target="https://ibague.gov.co/portal/seccion/contenido/index.php?type=3&amp;cnt=129" TargetMode="External"/><Relationship Id="rId6" Type="http://schemas.openxmlformats.org/officeDocument/2006/relationships/hyperlink" Target="https://ibague.gov.co/portal/admin/archivos/publicaciones/2021/25048-DOC-20211109141647.pdf" TargetMode="External"/><Relationship Id="rId11" Type="http://schemas.openxmlformats.org/officeDocument/2006/relationships/hyperlink" Target="https://ibague.gov.co/portal/admin/archivos/publicaciones/2021/26851-DOC-20211109142435.pdf" TargetMode="External"/><Relationship Id="rId5" Type="http://schemas.openxmlformats.org/officeDocument/2006/relationships/hyperlink" Target="https://ibague.gov.co/portal/seccion/contenido/index.php?type=3&amp;cnt=49" TargetMode="External"/><Relationship Id="rId15" Type="http://schemas.openxmlformats.org/officeDocument/2006/relationships/vmlDrawing" Target="../drawings/vmlDrawing3.vml"/><Relationship Id="rId10" Type="http://schemas.openxmlformats.org/officeDocument/2006/relationships/hyperlink" Target="https://ibague.gov.co/portal/admin/archivos/publicaciones/2021/40926-DOC-20211207115808.pdf" TargetMode="External"/><Relationship Id="rId4" Type="http://schemas.openxmlformats.org/officeDocument/2006/relationships/hyperlink" Target="https://ibague.gov.co/portal/seccion/contenido/index.php?type=3&amp;cnt=129" TargetMode="External"/><Relationship Id="rId9" Type="http://schemas.openxmlformats.org/officeDocument/2006/relationships/hyperlink" Target="https://ibague.gov.co/portal/admin/archivos/publicaciones/2021/40926-DOC-20211207115808.pdf" TargetMode="External"/><Relationship Id="rId1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ibague.gov.co/portal/seccion/contenido/index.php?type=3&amp;cnt=122" TargetMode="External"/><Relationship Id="rId13" Type="http://schemas.openxmlformats.org/officeDocument/2006/relationships/comments" Target="../comments5.xml"/><Relationship Id="rId3" Type="http://schemas.openxmlformats.org/officeDocument/2006/relationships/hyperlink" Target="https://www.ibague.gov.co/portal/admin/archivos/publicaciones/2019/20573-DOC-20191122094710.pdf" TargetMode="External"/><Relationship Id="rId7" Type="http://schemas.openxmlformats.org/officeDocument/2006/relationships/hyperlink" Target="https://www.ibague.gov.co/portal/seccion/contenido/index.php?type=3&amp;cnt=122" TargetMode="External"/><Relationship Id="rId12" Type="http://schemas.openxmlformats.org/officeDocument/2006/relationships/vmlDrawing" Target="../drawings/vmlDrawing5.vml"/><Relationship Id="rId2" Type="http://schemas.openxmlformats.org/officeDocument/2006/relationships/hyperlink" Target="https://www.ibague.gov.co/portal/admin/archivos/publicaciones/2019/25048-DOC-20190607.pdf" TargetMode="External"/><Relationship Id="rId1" Type="http://schemas.openxmlformats.org/officeDocument/2006/relationships/hyperlink" Target="https://www.ibague.gov.co/portal/admin/archivos/publicaciones/2019/25048-DOC-20190607.pdf" TargetMode="External"/><Relationship Id="rId6" Type="http://schemas.openxmlformats.org/officeDocument/2006/relationships/hyperlink" Target="http://www.ibague.gov.co/portal/seccion/contenido/index.php?type=3&amp;cnt=7" TargetMode="External"/><Relationship Id="rId11" Type="http://schemas.openxmlformats.org/officeDocument/2006/relationships/drawing" Target="../drawings/drawing7.xml"/><Relationship Id="rId5" Type="http://schemas.openxmlformats.org/officeDocument/2006/relationships/hyperlink" Target="https://www.ibague.gov.co/portal/seccion/contenido/contenido.php?type=2&amp;cnt=2&amp;subtype=1&amp;subcnt=224" TargetMode="External"/><Relationship Id="rId10" Type="http://schemas.openxmlformats.org/officeDocument/2006/relationships/hyperlink" Target="http://www.ibague.gov.co/portal/seccion/contenido/index.php?type=3&amp;cnt=7" TargetMode="External"/><Relationship Id="rId4" Type="http://schemas.openxmlformats.org/officeDocument/2006/relationships/hyperlink" Target="https://www.ibague.gov.co/portal/admin/archivos/publicaciones/2019/27037-DOC-20190827175819.PDF" TargetMode="External"/><Relationship Id="rId9" Type="http://schemas.openxmlformats.org/officeDocument/2006/relationships/hyperlink" Target="http://www.ibague.gov.co/portal/seccion/contenido/index.php?type=3&amp;cnt=7"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abSelected="1" topLeftCell="B1" zoomScaleNormal="100" workbookViewId="0">
      <selection activeCell="D11" sqref="D11:O11"/>
    </sheetView>
  </sheetViews>
  <sheetFormatPr baseColWidth="10" defaultRowHeight="15"/>
  <cols>
    <col min="1" max="1" width="11.42578125" style="212"/>
    <col min="2" max="2" width="17" style="212" customWidth="1"/>
    <col min="3" max="3" width="22" style="212" customWidth="1"/>
    <col min="4" max="4" width="15.7109375" style="212" customWidth="1"/>
    <col min="5" max="5" width="16.85546875" style="212" customWidth="1"/>
    <col min="6" max="6" width="13.5703125" style="212" bestFit="1" customWidth="1"/>
    <col min="7" max="7" width="11.42578125" style="212"/>
    <col min="8" max="8" width="16.42578125" style="212" customWidth="1"/>
    <col min="9" max="13" width="11.42578125" style="212"/>
    <col min="14" max="14" width="18" style="212" customWidth="1"/>
    <col min="15" max="15" width="16.85546875" style="212" customWidth="1"/>
    <col min="16" max="257" width="11.42578125" style="212"/>
    <col min="258" max="258" width="17" style="212" customWidth="1"/>
    <col min="259" max="259" width="22" style="212" customWidth="1"/>
    <col min="260" max="260" width="15.7109375" style="212" customWidth="1"/>
    <col min="261" max="261" width="16.85546875" style="212" customWidth="1"/>
    <col min="262" max="262" width="13.5703125" style="212" bestFit="1" customWidth="1"/>
    <col min="263" max="263" width="11.42578125" style="212"/>
    <col min="264" max="264" width="16.42578125" style="212" customWidth="1"/>
    <col min="265" max="269" width="11.42578125" style="212"/>
    <col min="270" max="270" width="18" style="212" customWidth="1"/>
    <col min="271" max="271" width="16.85546875" style="212" customWidth="1"/>
    <col min="272" max="513" width="11.42578125" style="212"/>
    <col min="514" max="514" width="17" style="212" customWidth="1"/>
    <col min="515" max="515" width="22" style="212" customWidth="1"/>
    <col min="516" max="516" width="15.7109375" style="212" customWidth="1"/>
    <col min="517" max="517" width="16.85546875" style="212" customWidth="1"/>
    <col min="518" max="518" width="13.5703125" style="212" bestFit="1" customWidth="1"/>
    <col min="519" max="519" width="11.42578125" style="212"/>
    <col min="520" max="520" width="16.42578125" style="212" customWidth="1"/>
    <col min="521" max="525" width="11.42578125" style="212"/>
    <col min="526" max="526" width="18" style="212" customWidth="1"/>
    <col min="527" max="527" width="16.85546875" style="212" customWidth="1"/>
    <col min="528" max="769" width="11.42578125" style="212"/>
    <col min="770" max="770" width="17" style="212" customWidth="1"/>
    <col min="771" max="771" width="22" style="212" customWidth="1"/>
    <col min="772" max="772" width="15.7109375" style="212" customWidth="1"/>
    <col min="773" max="773" width="16.85546875" style="212" customWidth="1"/>
    <col min="774" max="774" width="13.5703125" style="212" bestFit="1" customWidth="1"/>
    <col min="775" max="775" width="11.42578125" style="212"/>
    <col min="776" max="776" width="16.42578125" style="212" customWidth="1"/>
    <col min="777" max="781" width="11.42578125" style="212"/>
    <col min="782" max="782" width="18" style="212" customWidth="1"/>
    <col min="783" max="783" width="16.85546875" style="212" customWidth="1"/>
    <col min="784" max="1025" width="11.42578125" style="212"/>
    <col min="1026" max="1026" width="17" style="212" customWidth="1"/>
    <col min="1027" max="1027" width="22" style="212" customWidth="1"/>
    <col min="1028" max="1028" width="15.7109375" style="212" customWidth="1"/>
    <col min="1029" max="1029" width="16.85546875" style="212" customWidth="1"/>
    <col min="1030" max="1030" width="13.5703125" style="212" bestFit="1" customWidth="1"/>
    <col min="1031" max="1031" width="11.42578125" style="212"/>
    <col min="1032" max="1032" width="16.42578125" style="212" customWidth="1"/>
    <col min="1033" max="1037" width="11.42578125" style="212"/>
    <col min="1038" max="1038" width="18" style="212" customWidth="1"/>
    <col min="1039" max="1039" width="16.85546875" style="212" customWidth="1"/>
    <col min="1040" max="1281" width="11.42578125" style="212"/>
    <col min="1282" max="1282" width="17" style="212" customWidth="1"/>
    <col min="1283" max="1283" width="22" style="212" customWidth="1"/>
    <col min="1284" max="1284" width="15.7109375" style="212" customWidth="1"/>
    <col min="1285" max="1285" width="16.85546875" style="212" customWidth="1"/>
    <col min="1286" max="1286" width="13.5703125" style="212" bestFit="1" customWidth="1"/>
    <col min="1287" max="1287" width="11.42578125" style="212"/>
    <col min="1288" max="1288" width="16.42578125" style="212" customWidth="1"/>
    <col min="1289" max="1293" width="11.42578125" style="212"/>
    <col min="1294" max="1294" width="18" style="212" customWidth="1"/>
    <col min="1295" max="1295" width="16.85546875" style="212" customWidth="1"/>
    <col min="1296" max="1537" width="11.42578125" style="212"/>
    <col min="1538" max="1538" width="17" style="212" customWidth="1"/>
    <col min="1539" max="1539" width="22" style="212" customWidth="1"/>
    <col min="1540" max="1540" width="15.7109375" style="212" customWidth="1"/>
    <col min="1541" max="1541" width="16.85546875" style="212" customWidth="1"/>
    <col min="1542" max="1542" width="13.5703125" style="212" bestFit="1" customWidth="1"/>
    <col min="1543" max="1543" width="11.42578125" style="212"/>
    <col min="1544" max="1544" width="16.42578125" style="212" customWidth="1"/>
    <col min="1545" max="1549" width="11.42578125" style="212"/>
    <col min="1550" max="1550" width="18" style="212" customWidth="1"/>
    <col min="1551" max="1551" width="16.85546875" style="212" customWidth="1"/>
    <col min="1552" max="1793" width="11.42578125" style="212"/>
    <col min="1794" max="1794" width="17" style="212" customWidth="1"/>
    <col min="1795" max="1795" width="22" style="212" customWidth="1"/>
    <col min="1796" max="1796" width="15.7109375" style="212" customWidth="1"/>
    <col min="1797" max="1797" width="16.85546875" style="212" customWidth="1"/>
    <col min="1798" max="1798" width="13.5703125" style="212" bestFit="1" customWidth="1"/>
    <col min="1799" max="1799" width="11.42578125" style="212"/>
    <col min="1800" max="1800" width="16.42578125" style="212" customWidth="1"/>
    <col min="1801" max="1805" width="11.42578125" style="212"/>
    <col min="1806" max="1806" width="18" style="212" customWidth="1"/>
    <col min="1807" max="1807" width="16.85546875" style="212" customWidth="1"/>
    <col min="1808" max="2049" width="11.42578125" style="212"/>
    <col min="2050" max="2050" width="17" style="212" customWidth="1"/>
    <col min="2051" max="2051" width="22" style="212" customWidth="1"/>
    <col min="2052" max="2052" width="15.7109375" style="212" customWidth="1"/>
    <col min="2053" max="2053" width="16.85546875" style="212" customWidth="1"/>
    <col min="2054" max="2054" width="13.5703125" style="212" bestFit="1" customWidth="1"/>
    <col min="2055" max="2055" width="11.42578125" style="212"/>
    <col min="2056" max="2056" width="16.42578125" style="212" customWidth="1"/>
    <col min="2057" max="2061" width="11.42578125" style="212"/>
    <col min="2062" max="2062" width="18" style="212" customWidth="1"/>
    <col min="2063" max="2063" width="16.85546875" style="212" customWidth="1"/>
    <col min="2064" max="2305" width="11.42578125" style="212"/>
    <col min="2306" max="2306" width="17" style="212" customWidth="1"/>
    <col min="2307" max="2307" width="22" style="212" customWidth="1"/>
    <col min="2308" max="2308" width="15.7109375" style="212" customWidth="1"/>
    <col min="2309" max="2309" width="16.85546875" style="212" customWidth="1"/>
    <col min="2310" max="2310" width="13.5703125" style="212" bestFit="1" customWidth="1"/>
    <col min="2311" max="2311" width="11.42578125" style="212"/>
    <col min="2312" max="2312" width="16.42578125" style="212" customWidth="1"/>
    <col min="2313" max="2317" width="11.42578125" style="212"/>
    <col min="2318" max="2318" width="18" style="212" customWidth="1"/>
    <col min="2319" max="2319" width="16.85546875" style="212" customWidth="1"/>
    <col min="2320" max="2561" width="11.42578125" style="212"/>
    <col min="2562" max="2562" width="17" style="212" customWidth="1"/>
    <col min="2563" max="2563" width="22" style="212" customWidth="1"/>
    <col min="2564" max="2564" width="15.7109375" style="212" customWidth="1"/>
    <col min="2565" max="2565" width="16.85546875" style="212" customWidth="1"/>
    <col min="2566" max="2566" width="13.5703125" style="212" bestFit="1" customWidth="1"/>
    <col min="2567" max="2567" width="11.42578125" style="212"/>
    <col min="2568" max="2568" width="16.42578125" style="212" customWidth="1"/>
    <col min="2569" max="2573" width="11.42578125" style="212"/>
    <col min="2574" max="2574" width="18" style="212" customWidth="1"/>
    <col min="2575" max="2575" width="16.85546875" style="212" customWidth="1"/>
    <col min="2576" max="2817" width="11.42578125" style="212"/>
    <col min="2818" max="2818" width="17" style="212" customWidth="1"/>
    <col min="2819" max="2819" width="22" style="212" customWidth="1"/>
    <col min="2820" max="2820" width="15.7109375" style="212" customWidth="1"/>
    <col min="2821" max="2821" width="16.85546875" style="212" customWidth="1"/>
    <col min="2822" max="2822" width="13.5703125" style="212" bestFit="1" customWidth="1"/>
    <col min="2823" max="2823" width="11.42578125" style="212"/>
    <col min="2824" max="2824" width="16.42578125" style="212" customWidth="1"/>
    <col min="2825" max="2829" width="11.42578125" style="212"/>
    <col min="2830" max="2830" width="18" style="212" customWidth="1"/>
    <col min="2831" max="2831" width="16.85546875" style="212" customWidth="1"/>
    <col min="2832" max="3073" width="11.42578125" style="212"/>
    <col min="3074" max="3074" width="17" style="212" customWidth="1"/>
    <col min="3075" max="3075" width="22" style="212" customWidth="1"/>
    <col min="3076" max="3076" width="15.7109375" style="212" customWidth="1"/>
    <col min="3077" max="3077" width="16.85546875" style="212" customWidth="1"/>
    <col min="3078" max="3078" width="13.5703125" style="212" bestFit="1" customWidth="1"/>
    <col min="3079" max="3079" width="11.42578125" style="212"/>
    <col min="3080" max="3080" width="16.42578125" style="212" customWidth="1"/>
    <col min="3081" max="3085" width="11.42578125" style="212"/>
    <col min="3086" max="3086" width="18" style="212" customWidth="1"/>
    <col min="3087" max="3087" width="16.85546875" style="212" customWidth="1"/>
    <col min="3088" max="3329" width="11.42578125" style="212"/>
    <col min="3330" max="3330" width="17" style="212" customWidth="1"/>
    <col min="3331" max="3331" width="22" style="212" customWidth="1"/>
    <col min="3332" max="3332" width="15.7109375" style="212" customWidth="1"/>
    <col min="3333" max="3333" width="16.85546875" style="212" customWidth="1"/>
    <col min="3334" max="3334" width="13.5703125" style="212" bestFit="1" customWidth="1"/>
    <col min="3335" max="3335" width="11.42578125" style="212"/>
    <col min="3336" max="3336" width="16.42578125" style="212" customWidth="1"/>
    <col min="3337" max="3341" width="11.42578125" style="212"/>
    <col min="3342" max="3342" width="18" style="212" customWidth="1"/>
    <col min="3343" max="3343" width="16.85546875" style="212" customWidth="1"/>
    <col min="3344" max="3585" width="11.42578125" style="212"/>
    <col min="3586" max="3586" width="17" style="212" customWidth="1"/>
    <col min="3587" max="3587" width="22" style="212" customWidth="1"/>
    <col min="3588" max="3588" width="15.7109375" style="212" customWidth="1"/>
    <col min="3589" max="3589" width="16.85546875" style="212" customWidth="1"/>
    <col min="3590" max="3590" width="13.5703125" style="212" bestFit="1" customWidth="1"/>
    <col min="3591" max="3591" width="11.42578125" style="212"/>
    <col min="3592" max="3592" width="16.42578125" style="212" customWidth="1"/>
    <col min="3593" max="3597" width="11.42578125" style="212"/>
    <col min="3598" max="3598" width="18" style="212" customWidth="1"/>
    <col min="3599" max="3599" width="16.85546875" style="212" customWidth="1"/>
    <col min="3600" max="3841" width="11.42578125" style="212"/>
    <col min="3842" max="3842" width="17" style="212" customWidth="1"/>
    <col min="3843" max="3843" width="22" style="212" customWidth="1"/>
    <col min="3844" max="3844" width="15.7109375" style="212" customWidth="1"/>
    <col min="3845" max="3845" width="16.85546875" style="212" customWidth="1"/>
    <col min="3846" max="3846" width="13.5703125" style="212" bestFit="1" customWidth="1"/>
    <col min="3847" max="3847" width="11.42578125" style="212"/>
    <col min="3848" max="3848" width="16.42578125" style="212" customWidth="1"/>
    <col min="3849" max="3853" width="11.42578125" style="212"/>
    <col min="3854" max="3854" width="18" style="212" customWidth="1"/>
    <col min="3855" max="3855" width="16.85546875" style="212" customWidth="1"/>
    <col min="3856" max="4097" width="11.42578125" style="212"/>
    <col min="4098" max="4098" width="17" style="212" customWidth="1"/>
    <col min="4099" max="4099" width="22" style="212" customWidth="1"/>
    <col min="4100" max="4100" width="15.7109375" style="212" customWidth="1"/>
    <col min="4101" max="4101" width="16.85546875" style="212" customWidth="1"/>
    <col min="4102" max="4102" width="13.5703125" style="212" bestFit="1" customWidth="1"/>
    <col min="4103" max="4103" width="11.42578125" style="212"/>
    <col min="4104" max="4104" width="16.42578125" style="212" customWidth="1"/>
    <col min="4105" max="4109" width="11.42578125" style="212"/>
    <col min="4110" max="4110" width="18" style="212" customWidth="1"/>
    <col min="4111" max="4111" width="16.85546875" style="212" customWidth="1"/>
    <col min="4112" max="4353" width="11.42578125" style="212"/>
    <col min="4354" max="4354" width="17" style="212" customWidth="1"/>
    <col min="4355" max="4355" width="22" style="212" customWidth="1"/>
    <col min="4356" max="4356" width="15.7109375" style="212" customWidth="1"/>
    <col min="4357" max="4357" width="16.85546875" style="212" customWidth="1"/>
    <col min="4358" max="4358" width="13.5703125" style="212" bestFit="1" customWidth="1"/>
    <col min="4359" max="4359" width="11.42578125" style="212"/>
    <col min="4360" max="4360" width="16.42578125" style="212" customWidth="1"/>
    <col min="4361" max="4365" width="11.42578125" style="212"/>
    <col min="4366" max="4366" width="18" style="212" customWidth="1"/>
    <col min="4367" max="4367" width="16.85546875" style="212" customWidth="1"/>
    <col min="4368" max="4609" width="11.42578125" style="212"/>
    <col min="4610" max="4610" width="17" style="212" customWidth="1"/>
    <col min="4611" max="4611" width="22" style="212" customWidth="1"/>
    <col min="4612" max="4612" width="15.7109375" style="212" customWidth="1"/>
    <col min="4613" max="4613" width="16.85546875" style="212" customWidth="1"/>
    <col min="4614" max="4614" width="13.5703125" style="212" bestFit="1" customWidth="1"/>
    <col min="4615" max="4615" width="11.42578125" style="212"/>
    <col min="4616" max="4616" width="16.42578125" style="212" customWidth="1"/>
    <col min="4617" max="4621" width="11.42578125" style="212"/>
    <col min="4622" max="4622" width="18" style="212" customWidth="1"/>
    <col min="4623" max="4623" width="16.85546875" style="212" customWidth="1"/>
    <col min="4624" max="4865" width="11.42578125" style="212"/>
    <col min="4866" max="4866" width="17" style="212" customWidth="1"/>
    <col min="4867" max="4867" width="22" style="212" customWidth="1"/>
    <col min="4868" max="4868" width="15.7109375" style="212" customWidth="1"/>
    <col min="4869" max="4869" width="16.85546875" style="212" customWidth="1"/>
    <col min="4870" max="4870" width="13.5703125" style="212" bestFit="1" customWidth="1"/>
    <col min="4871" max="4871" width="11.42578125" style="212"/>
    <col min="4872" max="4872" width="16.42578125" style="212" customWidth="1"/>
    <col min="4873" max="4877" width="11.42578125" style="212"/>
    <col min="4878" max="4878" width="18" style="212" customWidth="1"/>
    <col min="4879" max="4879" width="16.85546875" style="212" customWidth="1"/>
    <col min="4880" max="5121" width="11.42578125" style="212"/>
    <col min="5122" max="5122" width="17" style="212" customWidth="1"/>
    <col min="5123" max="5123" width="22" style="212" customWidth="1"/>
    <col min="5124" max="5124" width="15.7109375" style="212" customWidth="1"/>
    <col min="5125" max="5125" width="16.85546875" style="212" customWidth="1"/>
    <col min="5126" max="5126" width="13.5703125" style="212" bestFit="1" customWidth="1"/>
    <col min="5127" max="5127" width="11.42578125" style="212"/>
    <col min="5128" max="5128" width="16.42578125" style="212" customWidth="1"/>
    <col min="5129" max="5133" width="11.42578125" style="212"/>
    <col min="5134" max="5134" width="18" style="212" customWidth="1"/>
    <col min="5135" max="5135" width="16.85546875" style="212" customWidth="1"/>
    <col min="5136" max="5377" width="11.42578125" style="212"/>
    <col min="5378" max="5378" width="17" style="212" customWidth="1"/>
    <col min="5379" max="5379" width="22" style="212" customWidth="1"/>
    <col min="5380" max="5380" width="15.7109375" style="212" customWidth="1"/>
    <col min="5381" max="5381" width="16.85546875" style="212" customWidth="1"/>
    <col min="5382" max="5382" width="13.5703125" style="212" bestFit="1" customWidth="1"/>
    <col min="5383" max="5383" width="11.42578125" style="212"/>
    <col min="5384" max="5384" width="16.42578125" style="212" customWidth="1"/>
    <col min="5385" max="5389" width="11.42578125" style="212"/>
    <col min="5390" max="5390" width="18" style="212" customWidth="1"/>
    <col min="5391" max="5391" width="16.85546875" style="212" customWidth="1"/>
    <col min="5392" max="5633" width="11.42578125" style="212"/>
    <col min="5634" max="5634" width="17" style="212" customWidth="1"/>
    <col min="5635" max="5635" width="22" style="212" customWidth="1"/>
    <col min="5636" max="5636" width="15.7109375" style="212" customWidth="1"/>
    <col min="5637" max="5637" width="16.85546875" style="212" customWidth="1"/>
    <col min="5638" max="5638" width="13.5703125" style="212" bestFit="1" customWidth="1"/>
    <col min="5639" max="5639" width="11.42578125" style="212"/>
    <col min="5640" max="5640" width="16.42578125" style="212" customWidth="1"/>
    <col min="5641" max="5645" width="11.42578125" style="212"/>
    <col min="5646" max="5646" width="18" style="212" customWidth="1"/>
    <col min="5647" max="5647" width="16.85546875" style="212" customWidth="1"/>
    <col min="5648" max="5889" width="11.42578125" style="212"/>
    <col min="5890" max="5890" width="17" style="212" customWidth="1"/>
    <col min="5891" max="5891" width="22" style="212" customWidth="1"/>
    <col min="5892" max="5892" width="15.7109375" style="212" customWidth="1"/>
    <col min="5893" max="5893" width="16.85546875" style="212" customWidth="1"/>
    <col min="5894" max="5894" width="13.5703125" style="212" bestFit="1" customWidth="1"/>
    <col min="5895" max="5895" width="11.42578125" style="212"/>
    <col min="5896" max="5896" width="16.42578125" style="212" customWidth="1"/>
    <col min="5897" max="5901" width="11.42578125" style="212"/>
    <col min="5902" max="5902" width="18" style="212" customWidth="1"/>
    <col min="5903" max="5903" width="16.85546875" style="212" customWidth="1"/>
    <col min="5904" max="6145" width="11.42578125" style="212"/>
    <col min="6146" max="6146" width="17" style="212" customWidth="1"/>
    <col min="6147" max="6147" width="22" style="212" customWidth="1"/>
    <col min="6148" max="6148" width="15.7109375" style="212" customWidth="1"/>
    <col min="6149" max="6149" width="16.85546875" style="212" customWidth="1"/>
    <col min="6150" max="6150" width="13.5703125" style="212" bestFit="1" customWidth="1"/>
    <col min="6151" max="6151" width="11.42578125" style="212"/>
    <col min="6152" max="6152" width="16.42578125" style="212" customWidth="1"/>
    <col min="6153" max="6157" width="11.42578125" style="212"/>
    <col min="6158" max="6158" width="18" style="212" customWidth="1"/>
    <col min="6159" max="6159" width="16.85546875" style="212" customWidth="1"/>
    <col min="6160" max="6401" width="11.42578125" style="212"/>
    <col min="6402" max="6402" width="17" style="212" customWidth="1"/>
    <col min="6403" max="6403" width="22" style="212" customWidth="1"/>
    <col min="6404" max="6404" width="15.7109375" style="212" customWidth="1"/>
    <col min="6405" max="6405" width="16.85546875" style="212" customWidth="1"/>
    <col min="6406" max="6406" width="13.5703125" style="212" bestFit="1" customWidth="1"/>
    <col min="6407" max="6407" width="11.42578125" style="212"/>
    <col min="6408" max="6408" width="16.42578125" style="212" customWidth="1"/>
    <col min="6409" max="6413" width="11.42578125" style="212"/>
    <col min="6414" max="6414" width="18" style="212" customWidth="1"/>
    <col min="6415" max="6415" width="16.85546875" style="212" customWidth="1"/>
    <col min="6416" max="6657" width="11.42578125" style="212"/>
    <col min="6658" max="6658" width="17" style="212" customWidth="1"/>
    <col min="6659" max="6659" width="22" style="212" customWidth="1"/>
    <col min="6660" max="6660" width="15.7109375" style="212" customWidth="1"/>
    <col min="6661" max="6661" width="16.85546875" style="212" customWidth="1"/>
    <col min="6662" max="6662" width="13.5703125" style="212" bestFit="1" customWidth="1"/>
    <col min="6663" max="6663" width="11.42578125" style="212"/>
    <col min="6664" max="6664" width="16.42578125" style="212" customWidth="1"/>
    <col min="6665" max="6669" width="11.42578125" style="212"/>
    <col min="6670" max="6670" width="18" style="212" customWidth="1"/>
    <col min="6671" max="6671" width="16.85546875" style="212" customWidth="1"/>
    <col min="6672" max="6913" width="11.42578125" style="212"/>
    <col min="6914" max="6914" width="17" style="212" customWidth="1"/>
    <col min="6915" max="6915" width="22" style="212" customWidth="1"/>
    <col min="6916" max="6916" width="15.7109375" style="212" customWidth="1"/>
    <col min="6917" max="6917" width="16.85546875" style="212" customWidth="1"/>
    <col min="6918" max="6918" width="13.5703125" style="212" bestFit="1" customWidth="1"/>
    <col min="6919" max="6919" width="11.42578125" style="212"/>
    <col min="6920" max="6920" width="16.42578125" style="212" customWidth="1"/>
    <col min="6921" max="6925" width="11.42578125" style="212"/>
    <col min="6926" max="6926" width="18" style="212" customWidth="1"/>
    <col min="6927" max="6927" width="16.85546875" style="212" customWidth="1"/>
    <col min="6928" max="7169" width="11.42578125" style="212"/>
    <col min="7170" max="7170" width="17" style="212" customWidth="1"/>
    <col min="7171" max="7171" width="22" style="212" customWidth="1"/>
    <col min="7172" max="7172" width="15.7109375" style="212" customWidth="1"/>
    <col min="7173" max="7173" width="16.85546875" style="212" customWidth="1"/>
    <col min="7174" max="7174" width="13.5703125" style="212" bestFit="1" customWidth="1"/>
    <col min="7175" max="7175" width="11.42578125" style="212"/>
    <col min="7176" max="7176" width="16.42578125" style="212" customWidth="1"/>
    <col min="7177" max="7181" width="11.42578125" style="212"/>
    <col min="7182" max="7182" width="18" style="212" customWidth="1"/>
    <col min="7183" max="7183" width="16.85546875" style="212" customWidth="1"/>
    <col min="7184" max="7425" width="11.42578125" style="212"/>
    <col min="7426" max="7426" width="17" style="212" customWidth="1"/>
    <col min="7427" max="7427" width="22" style="212" customWidth="1"/>
    <col min="7428" max="7428" width="15.7109375" style="212" customWidth="1"/>
    <col min="7429" max="7429" width="16.85546875" style="212" customWidth="1"/>
    <col min="7430" max="7430" width="13.5703125" style="212" bestFit="1" customWidth="1"/>
    <col min="7431" max="7431" width="11.42578125" style="212"/>
    <col min="7432" max="7432" width="16.42578125" style="212" customWidth="1"/>
    <col min="7433" max="7437" width="11.42578125" style="212"/>
    <col min="7438" max="7438" width="18" style="212" customWidth="1"/>
    <col min="7439" max="7439" width="16.85546875" style="212" customWidth="1"/>
    <col min="7440" max="7681" width="11.42578125" style="212"/>
    <col min="7682" max="7682" width="17" style="212" customWidth="1"/>
    <col min="7683" max="7683" width="22" style="212" customWidth="1"/>
    <col min="7684" max="7684" width="15.7109375" style="212" customWidth="1"/>
    <col min="7685" max="7685" width="16.85546875" style="212" customWidth="1"/>
    <col min="7686" max="7686" width="13.5703125" style="212" bestFit="1" customWidth="1"/>
    <col min="7687" max="7687" width="11.42578125" style="212"/>
    <col min="7688" max="7688" width="16.42578125" style="212" customWidth="1"/>
    <col min="7689" max="7693" width="11.42578125" style="212"/>
    <col min="7694" max="7694" width="18" style="212" customWidth="1"/>
    <col min="7695" max="7695" width="16.85546875" style="212" customWidth="1"/>
    <col min="7696" max="7937" width="11.42578125" style="212"/>
    <col min="7938" max="7938" width="17" style="212" customWidth="1"/>
    <col min="7939" max="7939" width="22" style="212" customWidth="1"/>
    <col min="7940" max="7940" width="15.7109375" style="212" customWidth="1"/>
    <col min="7941" max="7941" width="16.85546875" style="212" customWidth="1"/>
    <col min="7942" max="7942" width="13.5703125" style="212" bestFit="1" customWidth="1"/>
    <col min="7943" max="7943" width="11.42578125" style="212"/>
    <col min="7944" max="7944" width="16.42578125" style="212" customWidth="1"/>
    <col min="7945" max="7949" width="11.42578125" style="212"/>
    <col min="7950" max="7950" width="18" style="212" customWidth="1"/>
    <col min="7951" max="7951" width="16.85546875" style="212" customWidth="1"/>
    <col min="7952" max="8193" width="11.42578125" style="212"/>
    <col min="8194" max="8194" width="17" style="212" customWidth="1"/>
    <col min="8195" max="8195" width="22" style="212" customWidth="1"/>
    <col min="8196" max="8196" width="15.7109375" style="212" customWidth="1"/>
    <col min="8197" max="8197" width="16.85546875" style="212" customWidth="1"/>
    <col min="8198" max="8198" width="13.5703125" style="212" bestFit="1" customWidth="1"/>
    <col min="8199" max="8199" width="11.42578125" style="212"/>
    <col min="8200" max="8200" width="16.42578125" style="212" customWidth="1"/>
    <col min="8201" max="8205" width="11.42578125" style="212"/>
    <col min="8206" max="8206" width="18" style="212" customWidth="1"/>
    <col min="8207" max="8207" width="16.85546875" style="212" customWidth="1"/>
    <col min="8208" max="8449" width="11.42578125" style="212"/>
    <col min="8450" max="8450" width="17" style="212" customWidth="1"/>
    <col min="8451" max="8451" width="22" style="212" customWidth="1"/>
    <col min="8452" max="8452" width="15.7109375" style="212" customWidth="1"/>
    <col min="8453" max="8453" width="16.85546875" style="212" customWidth="1"/>
    <col min="8454" max="8454" width="13.5703125" style="212" bestFit="1" customWidth="1"/>
    <col min="8455" max="8455" width="11.42578125" style="212"/>
    <col min="8456" max="8456" width="16.42578125" style="212" customWidth="1"/>
    <col min="8457" max="8461" width="11.42578125" style="212"/>
    <col min="8462" max="8462" width="18" style="212" customWidth="1"/>
    <col min="8463" max="8463" width="16.85546875" style="212" customWidth="1"/>
    <col min="8464" max="8705" width="11.42578125" style="212"/>
    <col min="8706" max="8706" width="17" style="212" customWidth="1"/>
    <col min="8707" max="8707" width="22" style="212" customWidth="1"/>
    <col min="8708" max="8708" width="15.7109375" style="212" customWidth="1"/>
    <col min="8709" max="8709" width="16.85546875" style="212" customWidth="1"/>
    <col min="8710" max="8710" width="13.5703125" style="212" bestFit="1" customWidth="1"/>
    <col min="8711" max="8711" width="11.42578125" style="212"/>
    <col min="8712" max="8712" width="16.42578125" style="212" customWidth="1"/>
    <col min="8713" max="8717" width="11.42578125" style="212"/>
    <col min="8718" max="8718" width="18" style="212" customWidth="1"/>
    <col min="8719" max="8719" width="16.85546875" style="212" customWidth="1"/>
    <col min="8720" max="8961" width="11.42578125" style="212"/>
    <col min="8962" max="8962" width="17" style="212" customWidth="1"/>
    <col min="8963" max="8963" width="22" style="212" customWidth="1"/>
    <col min="8964" max="8964" width="15.7109375" style="212" customWidth="1"/>
    <col min="8965" max="8965" width="16.85546875" style="212" customWidth="1"/>
    <col min="8966" max="8966" width="13.5703125" style="212" bestFit="1" customWidth="1"/>
    <col min="8967" max="8967" width="11.42578125" style="212"/>
    <col min="8968" max="8968" width="16.42578125" style="212" customWidth="1"/>
    <col min="8969" max="8973" width="11.42578125" style="212"/>
    <col min="8974" max="8974" width="18" style="212" customWidth="1"/>
    <col min="8975" max="8975" width="16.85546875" style="212" customWidth="1"/>
    <col min="8976" max="9217" width="11.42578125" style="212"/>
    <col min="9218" max="9218" width="17" style="212" customWidth="1"/>
    <col min="9219" max="9219" width="22" style="212" customWidth="1"/>
    <col min="9220" max="9220" width="15.7109375" style="212" customWidth="1"/>
    <col min="9221" max="9221" width="16.85546875" style="212" customWidth="1"/>
    <col min="9222" max="9222" width="13.5703125" style="212" bestFit="1" customWidth="1"/>
    <col min="9223" max="9223" width="11.42578125" style="212"/>
    <col min="9224" max="9224" width="16.42578125" style="212" customWidth="1"/>
    <col min="9225" max="9229" width="11.42578125" style="212"/>
    <col min="9230" max="9230" width="18" style="212" customWidth="1"/>
    <col min="9231" max="9231" width="16.85546875" style="212" customWidth="1"/>
    <col min="9232" max="9473" width="11.42578125" style="212"/>
    <col min="9474" max="9474" width="17" style="212" customWidth="1"/>
    <col min="9475" max="9475" width="22" style="212" customWidth="1"/>
    <col min="9476" max="9476" width="15.7109375" style="212" customWidth="1"/>
    <col min="9477" max="9477" width="16.85546875" style="212" customWidth="1"/>
    <col min="9478" max="9478" width="13.5703125" style="212" bestFit="1" customWidth="1"/>
    <col min="9479" max="9479" width="11.42578125" style="212"/>
    <col min="9480" max="9480" width="16.42578125" style="212" customWidth="1"/>
    <col min="9481" max="9485" width="11.42578125" style="212"/>
    <col min="9486" max="9486" width="18" style="212" customWidth="1"/>
    <col min="9487" max="9487" width="16.85546875" style="212" customWidth="1"/>
    <col min="9488" max="9729" width="11.42578125" style="212"/>
    <col min="9730" max="9730" width="17" style="212" customWidth="1"/>
    <col min="9731" max="9731" width="22" style="212" customWidth="1"/>
    <col min="9732" max="9732" width="15.7109375" style="212" customWidth="1"/>
    <col min="9733" max="9733" width="16.85546875" style="212" customWidth="1"/>
    <col min="9734" max="9734" width="13.5703125" style="212" bestFit="1" customWidth="1"/>
    <col min="9735" max="9735" width="11.42578125" style="212"/>
    <col min="9736" max="9736" width="16.42578125" style="212" customWidth="1"/>
    <col min="9737" max="9741" width="11.42578125" style="212"/>
    <col min="9742" max="9742" width="18" style="212" customWidth="1"/>
    <col min="9743" max="9743" width="16.85546875" style="212" customWidth="1"/>
    <col min="9744" max="9985" width="11.42578125" style="212"/>
    <col min="9986" max="9986" width="17" style="212" customWidth="1"/>
    <col min="9987" max="9987" width="22" style="212" customWidth="1"/>
    <col min="9988" max="9988" width="15.7109375" style="212" customWidth="1"/>
    <col min="9989" max="9989" width="16.85546875" style="212" customWidth="1"/>
    <col min="9990" max="9990" width="13.5703125" style="212" bestFit="1" customWidth="1"/>
    <col min="9991" max="9991" width="11.42578125" style="212"/>
    <col min="9992" max="9992" width="16.42578125" style="212" customWidth="1"/>
    <col min="9993" max="9997" width="11.42578125" style="212"/>
    <col min="9998" max="9998" width="18" style="212" customWidth="1"/>
    <col min="9999" max="9999" width="16.85546875" style="212" customWidth="1"/>
    <col min="10000" max="10241" width="11.42578125" style="212"/>
    <col min="10242" max="10242" width="17" style="212" customWidth="1"/>
    <col min="10243" max="10243" width="22" style="212" customWidth="1"/>
    <col min="10244" max="10244" width="15.7109375" style="212" customWidth="1"/>
    <col min="10245" max="10245" width="16.85546875" style="212" customWidth="1"/>
    <col min="10246" max="10246" width="13.5703125" style="212" bestFit="1" customWidth="1"/>
    <col min="10247" max="10247" width="11.42578125" style="212"/>
    <col min="10248" max="10248" width="16.42578125" style="212" customWidth="1"/>
    <col min="10249" max="10253" width="11.42578125" style="212"/>
    <col min="10254" max="10254" width="18" style="212" customWidth="1"/>
    <col min="10255" max="10255" width="16.85546875" style="212" customWidth="1"/>
    <col min="10256" max="10497" width="11.42578125" style="212"/>
    <col min="10498" max="10498" width="17" style="212" customWidth="1"/>
    <col min="10499" max="10499" width="22" style="212" customWidth="1"/>
    <col min="10500" max="10500" width="15.7109375" style="212" customWidth="1"/>
    <col min="10501" max="10501" width="16.85546875" style="212" customWidth="1"/>
    <col min="10502" max="10502" width="13.5703125" style="212" bestFit="1" customWidth="1"/>
    <col min="10503" max="10503" width="11.42578125" style="212"/>
    <col min="10504" max="10504" width="16.42578125" style="212" customWidth="1"/>
    <col min="10505" max="10509" width="11.42578125" style="212"/>
    <col min="10510" max="10510" width="18" style="212" customWidth="1"/>
    <col min="10511" max="10511" width="16.85546875" style="212" customWidth="1"/>
    <col min="10512" max="10753" width="11.42578125" style="212"/>
    <col min="10754" max="10754" width="17" style="212" customWidth="1"/>
    <col min="10755" max="10755" width="22" style="212" customWidth="1"/>
    <col min="10756" max="10756" width="15.7109375" style="212" customWidth="1"/>
    <col min="10757" max="10757" width="16.85546875" style="212" customWidth="1"/>
    <col min="10758" max="10758" width="13.5703125" style="212" bestFit="1" customWidth="1"/>
    <col min="10759" max="10759" width="11.42578125" style="212"/>
    <col min="10760" max="10760" width="16.42578125" style="212" customWidth="1"/>
    <col min="10761" max="10765" width="11.42578125" style="212"/>
    <col min="10766" max="10766" width="18" style="212" customWidth="1"/>
    <col min="10767" max="10767" width="16.85546875" style="212" customWidth="1"/>
    <col min="10768" max="11009" width="11.42578125" style="212"/>
    <col min="11010" max="11010" width="17" style="212" customWidth="1"/>
    <col min="11011" max="11011" width="22" style="212" customWidth="1"/>
    <col min="11012" max="11012" width="15.7109375" style="212" customWidth="1"/>
    <col min="11013" max="11013" width="16.85546875" style="212" customWidth="1"/>
    <col min="11014" max="11014" width="13.5703125" style="212" bestFit="1" customWidth="1"/>
    <col min="11015" max="11015" width="11.42578125" style="212"/>
    <col min="11016" max="11016" width="16.42578125" style="212" customWidth="1"/>
    <col min="11017" max="11021" width="11.42578125" style="212"/>
    <col min="11022" max="11022" width="18" style="212" customWidth="1"/>
    <col min="11023" max="11023" width="16.85546875" style="212" customWidth="1"/>
    <col min="11024" max="11265" width="11.42578125" style="212"/>
    <col min="11266" max="11266" width="17" style="212" customWidth="1"/>
    <col min="11267" max="11267" width="22" style="212" customWidth="1"/>
    <col min="11268" max="11268" width="15.7109375" style="212" customWidth="1"/>
    <col min="11269" max="11269" width="16.85546875" style="212" customWidth="1"/>
    <col min="11270" max="11270" width="13.5703125" style="212" bestFit="1" customWidth="1"/>
    <col min="11271" max="11271" width="11.42578125" style="212"/>
    <col min="11272" max="11272" width="16.42578125" style="212" customWidth="1"/>
    <col min="11273" max="11277" width="11.42578125" style="212"/>
    <col min="11278" max="11278" width="18" style="212" customWidth="1"/>
    <col min="11279" max="11279" width="16.85546875" style="212" customWidth="1"/>
    <col min="11280" max="11521" width="11.42578125" style="212"/>
    <col min="11522" max="11522" width="17" style="212" customWidth="1"/>
    <col min="11523" max="11523" width="22" style="212" customWidth="1"/>
    <col min="11524" max="11524" width="15.7109375" style="212" customWidth="1"/>
    <col min="11525" max="11525" width="16.85546875" style="212" customWidth="1"/>
    <col min="11526" max="11526" width="13.5703125" style="212" bestFit="1" customWidth="1"/>
    <col min="11527" max="11527" width="11.42578125" style="212"/>
    <col min="11528" max="11528" width="16.42578125" style="212" customWidth="1"/>
    <col min="11529" max="11533" width="11.42578125" style="212"/>
    <col min="11534" max="11534" width="18" style="212" customWidth="1"/>
    <col min="11535" max="11535" width="16.85546875" style="212" customWidth="1"/>
    <col min="11536" max="11777" width="11.42578125" style="212"/>
    <col min="11778" max="11778" width="17" style="212" customWidth="1"/>
    <col min="11779" max="11779" width="22" style="212" customWidth="1"/>
    <col min="11780" max="11780" width="15.7109375" style="212" customWidth="1"/>
    <col min="11781" max="11781" width="16.85546875" style="212" customWidth="1"/>
    <col min="11782" max="11782" width="13.5703125" style="212" bestFit="1" customWidth="1"/>
    <col min="11783" max="11783" width="11.42578125" style="212"/>
    <col min="11784" max="11784" width="16.42578125" style="212" customWidth="1"/>
    <col min="11785" max="11789" width="11.42578125" style="212"/>
    <col min="11790" max="11790" width="18" style="212" customWidth="1"/>
    <col min="11791" max="11791" width="16.85546875" style="212" customWidth="1"/>
    <col min="11792" max="12033" width="11.42578125" style="212"/>
    <col min="12034" max="12034" width="17" style="212" customWidth="1"/>
    <col min="12035" max="12035" width="22" style="212" customWidth="1"/>
    <col min="12036" max="12036" width="15.7109375" style="212" customWidth="1"/>
    <col min="12037" max="12037" width="16.85546875" style="212" customWidth="1"/>
    <col min="12038" max="12038" width="13.5703125" style="212" bestFit="1" customWidth="1"/>
    <col min="12039" max="12039" width="11.42578125" style="212"/>
    <col min="12040" max="12040" width="16.42578125" style="212" customWidth="1"/>
    <col min="12041" max="12045" width="11.42578125" style="212"/>
    <col min="12046" max="12046" width="18" style="212" customWidth="1"/>
    <col min="12047" max="12047" width="16.85546875" style="212" customWidth="1"/>
    <col min="12048" max="12289" width="11.42578125" style="212"/>
    <col min="12290" max="12290" width="17" style="212" customWidth="1"/>
    <col min="12291" max="12291" width="22" style="212" customWidth="1"/>
    <col min="12292" max="12292" width="15.7109375" style="212" customWidth="1"/>
    <col min="12293" max="12293" width="16.85546875" style="212" customWidth="1"/>
    <col min="12294" max="12294" width="13.5703125" style="212" bestFit="1" customWidth="1"/>
    <col min="12295" max="12295" width="11.42578125" style="212"/>
    <col min="12296" max="12296" width="16.42578125" style="212" customWidth="1"/>
    <col min="12297" max="12301" width="11.42578125" style="212"/>
    <col min="12302" max="12302" width="18" style="212" customWidth="1"/>
    <col min="12303" max="12303" width="16.85546875" style="212" customWidth="1"/>
    <col min="12304" max="12545" width="11.42578125" style="212"/>
    <col min="12546" max="12546" width="17" style="212" customWidth="1"/>
    <col min="12547" max="12547" width="22" style="212" customWidth="1"/>
    <col min="12548" max="12548" width="15.7109375" style="212" customWidth="1"/>
    <col min="12549" max="12549" width="16.85546875" style="212" customWidth="1"/>
    <col min="12550" max="12550" width="13.5703125" style="212" bestFit="1" customWidth="1"/>
    <col min="12551" max="12551" width="11.42578125" style="212"/>
    <col min="12552" max="12552" width="16.42578125" style="212" customWidth="1"/>
    <col min="12553" max="12557" width="11.42578125" style="212"/>
    <col min="12558" max="12558" width="18" style="212" customWidth="1"/>
    <col min="12559" max="12559" width="16.85546875" style="212" customWidth="1"/>
    <col min="12560" max="12801" width="11.42578125" style="212"/>
    <col min="12802" max="12802" width="17" style="212" customWidth="1"/>
    <col min="12803" max="12803" width="22" style="212" customWidth="1"/>
    <col min="12804" max="12804" width="15.7109375" style="212" customWidth="1"/>
    <col min="12805" max="12805" width="16.85546875" style="212" customWidth="1"/>
    <col min="12806" max="12806" width="13.5703125" style="212" bestFit="1" customWidth="1"/>
    <col min="12807" max="12807" width="11.42578125" style="212"/>
    <col min="12808" max="12808" width="16.42578125" style="212" customWidth="1"/>
    <col min="12809" max="12813" width="11.42578125" style="212"/>
    <col min="12814" max="12814" width="18" style="212" customWidth="1"/>
    <col min="12815" max="12815" width="16.85546875" style="212" customWidth="1"/>
    <col min="12816" max="13057" width="11.42578125" style="212"/>
    <col min="13058" max="13058" width="17" style="212" customWidth="1"/>
    <col min="13059" max="13059" width="22" style="212" customWidth="1"/>
    <col min="13060" max="13060" width="15.7109375" style="212" customWidth="1"/>
    <col min="13061" max="13061" width="16.85546875" style="212" customWidth="1"/>
    <col min="13062" max="13062" width="13.5703125" style="212" bestFit="1" customWidth="1"/>
    <col min="13063" max="13063" width="11.42578125" style="212"/>
    <col min="13064" max="13064" width="16.42578125" style="212" customWidth="1"/>
    <col min="13065" max="13069" width="11.42578125" style="212"/>
    <col min="13070" max="13070" width="18" style="212" customWidth="1"/>
    <col min="13071" max="13071" width="16.85546875" style="212" customWidth="1"/>
    <col min="13072" max="13313" width="11.42578125" style="212"/>
    <col min="13314" max="13314" width="17" style="212" customWidth="1"/>
    <col min="13315" max="13315" width="22" style="212" customWidth="1"/>
    <col min="13316" max="13316" width="15.7109375" style="212" customWidth="1"/>
    <col min="13317" max="13317" width="16.85546875" style="212" customWidth="1"/>
    <col min="13318" max="13318" width="13.5703125" style="212" bestFit="1" customWidth="1"/>
    <col min="13319" max="13319" width="11.42578125" style="212"/>
    <col min="13320" max="13320" width="16.42578125" style="212" customWidth="1"/>
    <col min="13321" max="13325" width="11.42578125" style="212"/>
    <col min="13326" max="13326" width="18" style="212" customWidth="1"/>
    <col min="13327" max="13327" width="16.85546875" style="212" customWidth="1"/>
    <col min="13328" max="13569" width="11.42578125" style="212"/>
    <col min="13570" max="13570" width="17" style="212" customWidth="1"/>
    <col min="13571" max="13571" width="22" style="212" customWidth="1"/>
    <col min="13572" max="13572" width="15.7109375" style="212" customWidth="1"/>
    <col min="13573" max="13573" width="16.85546875" style="212" customWidth="1"/>
    <col min="13574" max="13574" width="13.5703125" style="212" bestFit="1" customWidth="1"/>
    <col min="13575" max="13575" width="11.42578125" style="212"/>
    <col min="13576" max="13576" width="16.42578125" style="212" customWidth="1"/>
    <col min="13577" max="13581" width="11.42578125" style="212"/>
    <col min="13582" max="13582" width="18" style="212" customWidth="1"/>
    <col min="13583" max="13583" width="16.85546875" style="212" customWidth="1"/>
    <col min="13584" max="13825" width="11.42578125" style="212"/>
    <col min="13826" max="13826" width="17" style="212" customWidth="1"/>
    <col min="13827" max="13827" width="22" style="212" customWidth="1"/>
    <col min="13828" max="13828" width="15.7109375" style="212" customWidth="1"/>
    <col min="13829" max="13829" width="16.85546875" style="212" customWidth="1"/>
    <col min="13830" max="13830" width="13.5703125" style="212" bestFit="1" customWidth="1"/>
    <col min="13831" max="13831" width="11.42578125" style="212"/>
    <col min="13832" max="13832" width="16.42578125" style="212" customWidth="1"/>
    <col min="13833" max="13837" width="11.42578125" style="212"/>
    <col min="13838" max="13838" width="18" style="212" customWidth="1"/>
    <col min="13839" max="13839" width="16.85546875" style="212" customWidth="1"/>
    <col min="13840" max="14081" width="11.42578125" style="212"/>
    <col min="14082" max="14082" width="17" style="212" customWidth="1"/>
    <col min="14083" max="14083" width="22" style="212" customWidth="1"/>
    <col min="14084" max="14084" width="15.7109375" style="212" customWidth="1"/>
    <col min="14085" max="14085" width="16.85546875" style="212" customWidth="1"/>
    <col min="14086" max="14086" width="13.5703125" style="212" bestFit="1" customWidth="1"/>
    <col min="14087" max="14087" width="11.42578125" style="212"/>
    <col min="14088" max="14088" width="16.42578125" style="212" customWidth="1"/>
    <col min="14089" max="14093" width="11.42578125" style="212"/>
    <col min="14094" max="14094" width="18" style="212" customWidth="1"/>
    <col min="14095" max="14095" width="16.85546875" style="212" customWidth="1"/>
    <col min="14096" max="14337" width="11.42578125" style="212"/>
    <col min="14338" max="14338" width="17" style="212" customWidth="1"/>
    <col min="14339" max="14339" width="22" style="212" customWidth="1"/>
    <col min="14340" max="14340" width="15.7109375" style="212" customWidth="1"/>
    <col min="14341" max="14341" width="16.85546875" style="212" customWidth="1"/>
    <col min="14342" max="14342" width="13.5703125" style="212" bestFit="1" customWidth="1"/>
    <col min="14343" max="14343" width="11.42578125" style="212"/>
    <col min="14344" max="14344" width="16.42578125" style="212" customWidth="1"/>
    <col min="14345" max="14349" width="11.42578125" style="212"/>
    <col min="14350" max="14350" width="18" style="212" customWidth="1"/>
    <col min="14351" max="14351" width="16.85546875" style="212" customWidth="1"/>
    <col min="14352" max="14593" width="11.42578125" style="212"/>
    <col min="14594" max="14594" width="17" style="212" customWidth="1"/>
    <col min="14595" max="14595" width="22" style="212" customWidth="1"/>
    <col min="14596" max="14596" width="15.7109375" style="212" customWidth="1"/>
    <col min="14597" max="14597" width="16.85546875" style="212" customWidth="1"/>
    <col min="14598" max="14598" width="13.5703125" style="212" bestFit="1" customWidth="1"/>
    <col min="14599" max="14599" width="11.42578125" style="212"/>
    <col min="14600" max="14600" width="16.42578125" style="212" customWidth="1"/>
    <col min="14601" max="14605" width="11.42578125" style="212"/>
    <col min="14606" max="14606" width="18" style="212" customWidth="1"/>
    <col min="14607" max="14607" width="16.85546875" style="212" customWidth="1"/>
    <col min="14608" max="14849" width="11.42578125" style="212"/>
    <col min="14850" max="14850" width="17" style="212" customWidth="1"/>
    <col min="14851" max="14851" width="22" style="212" customWidth="1"/>
    <col min="14852" max="14852" width="15.7109375" style="212" customWidth="1"/>
    <col min="14853" max="14853" width="16.85546875" style="212" customWidth="1"/>
    <col min="14854" max="14854" width="13.5703125" style="212" bestFit="1" customWidth="1"/>
    <col min="14855" max="14855" width="11.42578125" style="212"/>
    <col min="14856" max="14856" width="16.42578125" style="212" customWidth="1"/>
    <col min="14857" max="14861" width="11.42578125" style="212"/>
    <col min="14862" max="14862" width="18" style="212" customWidth="1"/>
    <col min="14863" max="14863" width="16.85546875" style="212" customWidth="1"/>
    <col min="14864" max="15105" width="11.42578125" style="212"/>
    <col min="15106" max="15106" width="17" style="212" customWidth="1"/>
    <col min="15107" max="15107" width="22" style="212" customWidth="1"/>
    <col min="15108" max="15108" width="15.7109375" style="212" customWidth="1"/>
    <col min="15109" max="15109" width="16.85546875" style="212" customWidth="1"/>
    <col min="15110" max="15110" width="13.5703125" style="212" bestFit="1" customWidth="1"/>
    <col min="15111" max="15111" width="11.42578125" style="212"/>
    <col min="15112" max="15112" width="16.42578125" style="212" customWidth="1"/>
    <col min="15113" max="15117" width="11.42578125" style="212"/>
    <col min="15118" max="15118" width="18" style="212" customWidth="1"/>
    <col min="15119" max="15119" width="16.85546875" style="212" customWidth="1"/>
    <col min="15120" max="15361" width="11.42578125" style="212"/>
    <col min="15362" max="15362" width="17" style="212" customWidth="1"/>
    <col min="15363" max="15363" width="22" style="212" customWidth="1"/>
    <col min="15364" max="15364" width="15.7109375" style="212" customWidth="1"/>
    <col min="15365" max="15365" width="16.85546875" style="212" customWidth="1"/>
    <col min="15366" max="15366" width="13.5703125" style="212" bestFit="1" customWidth="1"/>
    <col min="15367" max="15367" width="11.42578125" style="212"/>
    <col min="15368" max="15368" width="16.42578125" style="212" customWidth="1"/>
    <col min="15369" max="15373" width="11.42578125" style="212"/>
    <col min="15374" max="15374" width="18" style="212" customWidth="1"/>
    <col min="15375" max="15375" width="16.85546875" style="212" customWidth="1"/>
    <col min="15376" max="15617" width="11.42578125" style="212"/>
    <col min="15618" max="15618" width="17" style="212" customWidth="1"/>
    <col min="15619" max="15619" width="22" style="212" customWidth="1"/>
    <col min="15620" max="15620" width="15.7109375" style="212" customWidth="1"/>
    <col min="15621" max="15621" width="16.85546875" style="212" customWidth="1"/>
    <col min="15622" max="15622" width="13.5703125" style="212" bestFit="1" customWidth="1"/>
    <col min="15623" max="15623" width="11.42578125" style="212"/>
    <col min="15624" max="15624" width="16.42578125" style="212" customWidth="1"/>
    <col min="15625" max="15629" width="11.42578125" style="212"/>
    <col min="15630" max="15630" width="18" style="212" customWidth="1"/>
    <col min="15631" max="15631" width="16.85546875" style="212" customWidth="1"/>
    <col min="15632" max="15873" width="11.42578125" style="212"/>
    <col min="15874" max="15874" width="17" style="212" customWidth="1"/>
    <col min="15875" max="15875" width="22" style="212" customWidth="1"/>
    <col min="15876" max="15876" width="15.7109375" style="212" customWidth="1"/>
    <col min="15877" max="15877" width="16.85546875" style="212" customWidth="1"/>
    <col min="15878" max="15878" width="13.5703125" style="212" bestFit="1" customWidth="1"/>
    <col min="15879" max="15879" width="11.42578125" style="212"/>
    <col min="15880" max="15880" width="16.42578125" style="212" customWidth="1"/>
    <col min="15881" max="15885" width="11.42578125" style="212"/>
    <col min="15886" max="15886" width="18" style="212" customWidth="1"/>
    <col min="15887" max="15887" width="16.85546875" style="212" customWidth="1"/>
    <col min="15888" max="16129" width="11.42578125" style="212"/>
    <col min="16130" max="16130" width="17" style="212" customWidth="1"/>
    <col min="16131" max="16131" width="22" style="212" customWidth="1"/>
    <col min="16132" max="16132" width="15.7109375" style="212" customWidth="1"/>
    <col min="16133" max="16133" width="16.85546875" style="212" customWidth="1"/>
    <col min="16134" max="16134" width="13.5703125" style="212" bestFit="1" customWidth="1"/>
    <col min="16135" max="16135" width="11.42578125" style="212"/>
    <col min="16136" max="16136" width="16.42578125" style="212" customWidth="1"/>
    <col min="16137" max="16141" width="11.42578125" style="212"/>
    <col min="16142" max="16142" width="18" style="212" customWidth="1"/>
    <col min="16143" max="16143" width="16.85546875" style="212" customWidth="1"/>
    <col min="16144" max="16384" width="11.42578125" style="212"/>
  </cols>
  <sheetData>
    <row r="1" spans="2:15" ht="15.75" thickBot="1">
      <c r="C1" s="213"/>
    </row>
    <row r="2" spans="2:15">
      <c r="B2" s="354"/>
      <c r="C2" s="355"/>
      <c r="D2" s="360" t="s">
        <v>0</v>
      </c>
      <c r="E2" s="360"/>
      <c r="F2" s="360"/>
      <c r="G2" s="360"/>
      <c r="H2" s="360"/>
      <c r="I2" s="360"/>
      <c r="J2" s="360"/>
      <c r="K2" s="360"/>
      <c r="L2" s="360"/>
      <c r="M2" s="361"/>
      <c r="N2" s="354"/>
      <c r="O2" s="375"/>
    </row>
    <row r="3" spans="2:15">
      <c r="B3" s="356"/>
      <c r="C3" s="357"/>
      <c r="D3" s="362"/>
      <c r="E3" s="362"/>
      <c r="F3" s="362"/>
      <c r="G3" s="362"/>
      <c r="H3" s="362"/>
      <c r="I3" s="362"/>
      <c r="J3" s="362"/>
      <c r="K3" s="362"/>
      <c r="L3" s="362"/>
      <c r="M3" s="363"/>
      <c r="N3" s="356"/>
      <c r="O3" s="376"/>
    </row>
    <row r="4" spans="2:15">
      <c r="B4" s="356"/>
      <c r="C4" s="357"/>
      <c r="D4" s="362"/>
      <c r="E4" s="362"/>
      <c r="F4" s="362"/>
      <c r="G4" s="362"/>
      <c r="H4" s="362"/>
      <c r="I4" s="362"/>
      <c r="J4" s="362"/>
      <c r="K4" s="362"/>
      <c r="L4" s="362"/>
      <c r="M4" s="363"/>
      <c r="N4" s="356"/>
      <c r="O4" s="376"/>
    </row>
    <row r="5" spans="2:15">
      <c r="B5" s="356"/>
      <c r="C5" s="357"/>
      <c r="D5" s="362"/>
      <c r="E5" s="362"/>
      <c r="F5" s="362"/>
      <c r="G5" s="362"/>
      <c r="H5" s="362"/>
      <c r="I5" s="362"/>
      <c r="J5" s="362"/>
      <c r="K5" s="362"/>
      <c r="L5" s="362"/>
      <c r="M5" s="363"/>
      <c r="N5" s="356"/>
      <c r="O5" s="376"/>
    </row>
    <row r="6" spans="2:15">
      <c r="B6" s="356"/>
      <c r="C6" s="357"/>
      <c r="D6" s="362"/>
      <c r="E6" s="362"/>
      <c r="F6" s="362"/>
      <c r="G6" s="362"/>
      <c r="H6" s="362"/>
      <c r="I6" s="362"/>
      <c r="J6" s="362"/>
      <c r="K6" s="362"/>
      <c r="L6" s="362"/>
      <c r="M6" s="363"/>
      <c r="N6" s="356"/>
      <c r="O6" s="376"/>
    </row>
    <row r="7" spans="2:15">
      <c r="B7" s="356"/>
      <c r="C7" s="357"/>
      <c r="D7" s="362"/>
      <c r="E7" s="362"/>
      <c r="F7" s="362"/>
      <c r="G7" s="362"/>
      <c r="H7" s="362"/>
      <c r="I7" s="362"/>
      <c r="J7" s="362"/>
      <c r="K7" s="362"/>
      <c r="L7" s="362"/>
      <c r="M7" s="363"/>
      <c r="N7" s="356"/>
      <c r="O7" s="376"/>
    </row>
    <row r="8" spans="2:15">
      <c r="B8" s="356"/>
      <c r="C8" s="357"/>
      <c r="D8" s="362"/>
      <c r="E8" s="362"/>
      <c r="F8" s="362"/>
      <c r="G8" s="362"/>
      <c r="H8" s="362"/>
      <c r="I8" s="362"/>
      <c r="J8" s="362"/>
      <c r="K8" s="362"/>
      <c r="L8" s="362"/>
      <c r="M8" s="363"/>
      <c r="N8" s="356"/>
      <c r="O8" s="376"/>
    </row>
    <row r="9" spans="2:15">
      <c r="B9" s="358"/>
      <c r="C9" s="359"/>
      <c r="D9" s="362"/>
      <c r="E9" s="362"/>
      <c r="F9" s="362"/>
      <c r="G9" s="362"/>
      <c r="H9" s="362"/>
      <c r="I9" s="362"/>
      <c r="J9" s="362"/>
      <c r="K9" s="362"/>
      <c r="L9" s="362"/>
      <c r="M9" s="363"/>
      <c r="N9" s="358"/>
      <c r="O9" s="377"/>
    </row>
    <row r="10" spans="2:15" ht="18.75">
      <c r="B10" s="364" t="s">
        <v>1</v>
      </c>
      <c r="C10" s="365"/>
      <c r="D10" s="378" t="s">
        <v>1294</v>
      </c>
      <c r="E10" s="378"/>
      <c r="F10" s="378"/>
      <c r="G10" s="378"/>
      <c r="H10" s="378"/>
      <c r="I10" s="378"/>
      <c r="J10" s="378"/>
      <c r="K10" s="378"/>
      <c r="L10" s="378"/>
      <c r="M10" s="378"/>
      <c r="N10" s="378"/>
      <c r="O10" s="379"/>
    </row>
    <row r="11" spans="2:15" ht="18.75">
      <c r="B11" s="364" t="s">
        <v>2</v>
      </c>
      <c r="C11" s="365"/>
      <c r="D11" s="380">
        <v>45657</v>
      </c>
      <c r="E11" s="381"/>
      <c r="F11" s="381"/>
      <c r="G11" s="381"/>
      <c r="H11" s="381"/>
      <c r="I11" s="381"/>
      <c r="J11" s="381"/>
      <c r="K11" s="381"/>
      <c r="L11" s="381"/>
      <c r="M11" s="381"/>
      <c r="N11" s="381"/>
      <c r="O11" s="382"/>
    </row>
    <row r="12" spans="2:15" ht="18.75">
      <c r="B12" s="364" t="s">
        <v>3</v>
      </c>
      <c r="C12" s="365"/>
      <c r="D12" s="366" t="s">
        <v>1295</v>
      </c>
      <c r="E12" s="302"/>
      <c r="F12" s="302"/>
      <c r="G12" s="302"/>
      <c r="H12" s="302"/>
      <c r="I12" s="302"/>
      <c r="J12" s="302"/>
      <c r="K12" s="302"/>
      <c r="L12" s="302"/>
      <c r="M12" s="302"/>
      <c r="N12" s="302"/>
      <c r="O12" s="367"/>
    </row>
    <row r="13" spans="2:15" ht="19.5" thickBot="1">
      <c r="B13" s="368" t="s">
        <v>4</v>
      </c>
      <c r="C13" s="369"/>
      <c r="D13" s="370" t="s">
        <v>1296</v>
      </c>
      <c r="E13" s="370"/>
      <c r="F13" s="370"/>
      <c r="G13" s="370"/>
      <c r="H13" s="370"/>
      <c r="I13" s="370"/>
      <c r="J13" s="370"/>
      <c r="K13" s="370"/>
      <c r="L13" s="370"/>
      <c r="M13" s="370"/>
      <c r="N13" s="370"/>
      <c r="O13" s="371"/>
    </row>
    <row r="14" spans="2:15" ht="15.75" thickBot="1"/>
    <row r="15" spans="2:15" ht="21.75" thickBot="1">
      <c r="B15" s="372" t="s">
        <v>5</v>
      </c>
      <c r="C15" s="373"/>
      <c r="D15" s="373"/>
      <c r="E15" s="373"/>
      <c r="F15" s="373"/>
      <c r="G15" s="373"/>
      <c r="H15" s="373"/>
      <c r="I15" s="373"/>
      <c r="J15" s="373"/>
      <c r="K15" s="373"/>
      <c r="L15" s="373"/>
      <c r="M15" s="373"/>
      <c r="N15" s="373"/>
      <c r="O15" s="374"/>
    </row>
    <row r="16" spans="2:15" ht="15.75" thickBot="1"/>
    <row r="17" spans="2:9" ht="15.75">
      <c r="B17" s="349" t="s">
        <v>6</v>
      </c>
      <c r="C17" s="351" t="s">
        <v>7</v>
      </c>
      <c r="D17" s="351"/>
      <c r="E17" s="351"/>
      <c r="F17" s="351"/>
      <c r="G17" s="352"/>
    </row>
    <row r="18" spans="2:9" ht="38.25">
      <c r="B18" s="350"/>
      <c r="C18" s="353" t="s">
        <v>8</v>
      </c>
      <c r="D18" s="353"/>
      <c r="E18" s="353"/>
      <c r="F18" s="214" t="s">
        <v>9</v>
      </c>
      <c r="G18" s="215" t="s">
        <v>10</v>
      </c>
      <c r="H18" s="214" t="s">
        <v>11</v>
      </c>
    </row>
    <row r="19" spans="2:9">
      <c r="B19" s="216" t="s">
        <v>12</v>
      </c>
      <c r="C19" s="345" t="str">
        <f>[1]ADMINISTRATIVAS!D13</f>
        <v>POLITICAS DE SEGURIDAD DE LA INFORMACIÓN</v>
      </c>
      <c r="D19" s="345"/>
      <c r="E19" s="345"/>
      <c r="F19" s="217">
        <f>+ADMINISTRATIVAS!L13</f>
        <v>80</v>
      </c>
      <c r="G19" s="218">
        <v>100</v>
      </c>
      <c r="H19" s="219" t="str">
        <f>IF(F19&lt;=1,"INEXISTENTE",IF(F19&lt;=20,"INICIAL",IF(F19&lt;=40,"REPETIBLE",IF(F19&lt;=60,"EFECTIVO",IF(F19&lt;=80,"GESTIONADO","OPTIMIZADO")))))</f>
        <v>GESTIONADO</v>
      </c>
      <c r="I19" s="212">
        <v>80</v>
      </c>
    </row>
    <row r="20" spans="2:9">
      <c r="B20" s="216" t="s">
        <v>13</v>
      </c>
      <c r="C20" s="345" t="str">
        <f>[1]ADMINISTRATIVAS!D17</f>
        <v>ORGANIZACIÓN DE LA SEGURIDAD DE LA INFORMACIÓN</v>
      </c>
      <c r="D20" s="345"/>
      <c r="E20" s="345"/>
      <c r="F20" s="217">
        <f>+ADMINISTRATIVAS!L17</f>
        <v>44</v>
      </c>
      <c r="G20" s="218">
        <v>100</v>
      </c>
      <c r="H20" s="219" t="str">
        <f t="shared" ref="H20:H33" si="0">IF(F20&lt;=1,"INEXISTENTE",IF(F20&lt;=20,"INICIAL",IF(F20&lt;=40,"REPETIBLE",IF(F20&lt;=60,"EFECTIVO",IF(F20&lt;=80,"GESTIONADO","OPTIMIZADO")))))</f>
        <v>EFECTIVO</v>
      </c>
      <c r="I20" s="212">
        <v>39</v>
      </c>
    </row>
    <row r="21" spans="2:9">
      <c r="B21" s="216" t="s">
        <v>14</v>
      </c>
      <c r="C21" s="345" t="str">
        <f>[1]ADMINISTRATIVAS!D28</f>
        <v>SEGURIDAD DE LOS RECURSOS HUMANOS</v>
      </c>
      <c r="D21" s="345"/>
      <c r="E21" s="345"/>
      <c r="F21" s="217">
        <f>+ADMINISTRATIVAS!L28</f>
        <v>78</v>
      </c>
      <c r="G21" s="218">
        <v>100</v>
      </c>
      <c r="H21" s="219" t="str">
        <f t="shared" si="0"/>
        <v>GESTIONADO</v>
      </c>
      <c r="I21" s="212">
        <v>80</v>
      </c>
    </row>
    <row r="22" spans="2:9">
      <c r="B22" s="216" t="s">
        <v>15</v>
      </c>
      <c r="C22" s="345" t="str">
        <f>[1]ADMINISTRATIVAS!D39</f>
        <v>GESTIÓN DE ACTIVOS</v>
      </c>
      <c r="D22" s="345"/>
      <c r="E22" s="345"/>
      <c r="F22" s="217">
        <f>+ADMINISTRATIVAS!L39</f>
        <v>44</v>
      </c>
      <c r="G22" s="218">
        <v>100</v>
      </c>
      <c r="H22" s="219" t="str">
        <f t="shared" si="0"/>
        <v>EFECTIVO</v>
      </c>
      <c r="I22" s="212">
        <v>44</v>
      </c>
    </row>
    <row r="23" spans="2:9">
      <c r="B23" s="216" t="s">
        <v>16</v>
      </c>
      <c r="C23" s="345" t="s">
        <v>17</v>
      </c>
      <c r="D23" s="345"/>
      <c r="E23" s="345"/>
      <c r="F23" s="217">
        <f>+TECNICAS!K13</f>
        <v>74</v>
      </c>
      <c r="G23" s="218">
        <v>100</v>
      </c>
      <c r="H23" s="219" t="str">
        <f t="shared" si="0"/>
        <v>GESTIONADO</v>
      </c>
      <c r="I23" s="212">
        <v>59</v>
      </c>
    </row>
    <row r="24" spans="2:9">
      <c r="B24" s="216" t="s">
        <v>18</v>
      </c>
      <c r="C24" s="345" t="s">
        <v>19</v>
      </c>
      <c r="D24" s="345"/>
      <c r="E24" s="345"/>
      <c r="F24" s="217">
        <f>+TECNICAS!K33</f>
        <v>20</v>
      </c>
      <c r="G24" s="218">
        <v>100</v>
      </c>
      <c r="H24" s="219" t="str">
        <f t="shared" si="0"/>
        <v>INICIAL</v>
      </c>
      <c r="I24" s="212">
        <v>20</v>
      </c>
    </row>
    <row r="25" spans="2:9">
      <c r="B25" s="216" t="s">
        <v>20</v>
      </c>
      <c r="C25" s="345" t="s">
        <v>21</v>
      </c>
      <c r="D25" s="345"/>
      <c r="E25" s="345"/>
      <c r="F25" s="217">
        <f>+TECNICAS!K38</f>
        <v>60</v>
      </c>
      <c r="G25" s="218">
        <v>100</v>
      </c>
      <c r="H25" s="219" t="str">
        <f t="shared" si="0"/>
        <v>EFECTIVO</v>
      </c>
      <c r="I25" s="212">
        <v>53</v>
      </c>
    </row>
    <row r="26" spans="2:9">
      <c r="B26" s="216" t="s">
        <v>22</v>
      </c>
      <c r="C26" s="345" t="s">
        <v>23</v>
      </c>
      <c r="D26" s="345"/>
      <c r="E26" s="345"/>
      <c r="F26" s="217">
        <f>+TECNICAS!K57</f>
        <v>58</v>
      </c>
      <c r="G26" s="218">
        <v>100</v>
      </c>
      <c r="H26" s="219" t="str">
        <f t="shared" si="0"/>
        <v>EFECTIVO</v>
      </c>
      <c r="I26" s="212">
        <v>53</v>
      </c>
    </row>
    <row r="27" spans="2:9">
      <c r="B27" s="216" t="s">
        <v>24</v>
      </c>
      <c r="C27" s="345" t="s">
        <v>25</v>
      </c>
      <c r="D27" s="345"/>
      <c r="E27" s="345"/>
      <c r="F27" s="217">
        <f>+TECNICAS!K80</f>
        <v>40</v>
      </c>
      <c r="G27" s="218">
        <v>100</v>
      </c>
      <c r="H27" s="219" t="str">
        <f t="shared" si="0"/>
        <v>REPETIBLE</v>
      </c>
      <c r="I27" s="212">
        <v>34</v>
      </c>
    </row>
    <row r="28" spans="2:9">
      <c r="B28" s="216" t="s">
        <v>26</v>
      </c>
      <c r="C28" s="345" t="s">
        <v>27</v>
      </c>
      <c r="D28" s="345"/>
      <c r="E28" s="345"/>
      <c r="F28" s="217">
        <f>+TECNICAS!K91</f>
        <v>49</v>
      </c>
      <c r="G28" s="218">
        <v>100</v>
      </c>
      <c r="H28" s="219" t="str">
        <f t="shared" si="0"/>
        <v>EFECTIVO</v>
      </c>
      <c r="I28" s="212">
        <v>39</v>
      </c>
    </row>
    <row r="29" spans="2:9">
      <c r="B29" s="216" t="s">
        <v>28</v>
      </c>
      <c r="C29" s="346" t="s">
        <v>29</v>
      </c>
      <c r="D29" s="347"/>
      <c r="E29" s="348"/>
      <c r="F29" s="217">
        <f>+ADMINISTRATIVAS!L74</f>
        <v>30</v>
      </c>
      <c r="G29" s="218">
        <v>100</v>
      </c>
      <c r="H29" s="219" t="str">
        <f t="shared" si="0"/>
        <v>REPETIBLE</v>
      </c>
      <c r="I29" s="212">
        <v>20</v>
      </c>
    </row>
    <row r="30" spans="2:9">
      <c r="B30" s="216" t="s">
        <v>30</v>
      </c>
      <c r="C30" s="345" t="s">
        <v>31</v>
      </c>
      <c r="D30" s="345"/>
      <c r="E30" s="345"/>
      <c r="F30" s="217">
        <f>+TECNICAS!K109</f>
        <v>63</v>
      </c>
      <c r="G30" s="218">
        <v>100</v>
      </c>
      <c r="H30" s="219" t="str">
        <f t="shared" si="0"/>
        <v>GESTIONADO</v>
      </c>
      <c r="I30" s="212">
        <v>63</v>
      </c>
    </row>
    <row r="31" spans="2:9" ht="27.75" customHeight="1">
      <c r="B31" s="216" t="s">
        <v>32</v>
      </c>
      <c r="C31" s="332" t="str">
        <f>[1]ADMINISTRATIVAS!D54</f>
        <v>ASPECTOS DE SEGURIDAD DE LA INFORMACIÓN DE LA GESTIÓN DE LA CONTINUIDAD DEL NEGOCIO</v>
      </c>
      <c r="D31" s="332"/>
      <c r="E31" s="332"/>
      <c r="F31" s="220">
        <f>+ADMINISTRATIVAS!L54</f>
        <v>26.5</v>
      </c>
      <c r="G31" s="218">
        <v>100</v>
      </c>
      <c r="H31" s="219" t="str">
        <f t="shared" si="0"/>
        <v>REPETIBLE</v>
      </c>
      <c r="I31" s="212">
        <v>26.5</v>
      </c>
    </row>
    <row r="32" spans="2:9" ht="15.75" thickBot="1">
      <c r="B32" s="221" t="s">
        <v>33</v>
      </c>
      <c r="C32" s="333" t="str">
        <f>[1]ADMINISTRATIVAS!D62</f>
        <v>CUMPLIMIENTO</v>
      </c>
      <c r="D32" s="333"/>
      <c r="E32" s="333"/>
      <c r="F32" s="222">
        <f>+ADMINISTRATIVAS!L62</f>
        <v>76</v>
      </c>
      <c r="G32" s="218">
        <v>100</v>
      </c>
      <c r="H32" s="219" t="str">
        <f t="shared" si="0"/>
        <v>GESTIONADO</v>
      </c>
      <c r="I32" s="212">
        <v>72.5</v>
      </c>
    </row>
    <row r="33" spans="2:15" ht="15.75" thickBot="1">
      <c r="B33" s="334" t="s">
        <v>34</v>
      </c>
      <c r="C33" s="335"/>
      <c r="D33" s="335"/>
      <c r="E33" s="335"/>
      <c r="F33" s="223">
        <f>AVERAGE(F19:F32)</f>
        <v>53.035714285714285</v>
      </c>
      <c r="G33" s="224">
        <f>AVERAGE(G19:G32)</f>
        <v>100</v>
      </c>
      <c r="H33" s="219" t="str">
        <f t="shared" si="0"/>
        <v>EFECTIVO</v>
      </c>
    </row>
    <row r="34" spans="2:15" ht="15.75" thickBot="1"/>
    <row r="35" spans="2:15" ht="21.75" thickBot="1">
      <c r="B35" s="305" t="s">
        <v>35</v>
      </c>
      <c r="C35" s="306"/>
      <c r="D35" s="306"/>
      <c r="E35" s="306"/>
      <c r="F35" s="306"/>
      <c r="G35" s="306"/>
      <c r="H35" s="306"/>
      <c r="I35" s="306"/>
      <c r="J35" s="306"/>
      <c r="K35" s="306"/>
      <c r="L35" s="306"/>
      <c r="M35" s="306"/>
      <c r="N35" s="306"/>
      <c r="O35" s="307"/>
    </row>
    <row r="36" spans="2:15" ht="15.75" thickBot="1">
      <c r="H36" s="225"/>
    </row>
    <row r="37" spans="2:15" ht="21">
      <c r="B37" s="336" t="s">
        <v>36</v>
      </c>
      <c r="C37" s="338" t="s">
        <v>37</v>
      </c>
      <c r="D37" s="339"/>
      <c r="E37" s="339"/>
      <c r="F37" s="339"/>
      <c r="G37" s="340"/>
      <c r="H37" s="226"/>
    </row>
    <row r="38" spans="2:15" ht="84">
      <c r="B38" s="337"/>
      <c r="C38" s="341" t="s">
        <v>38</v>
      </c>
      <c r="D38" s="342"/>
      <c r="E38" s="227" t="s">
        <v>1297</v>
      </c>
      <c r="F38" s="343" t="s">
        <v>39</v>
      </c>
      <c r="G38" s="344"/>
      <c r="H38" s="225"/>
    </row>
    <row r="39" spans="2:15" ht="18.75">
      <c r="B39" s="325">
        <v>2020</v>
      </c>
      <c r="C39" s="328" t="s">
        <v>40</v>
      </c>
      <c r="D39" s="329"/>
      <c r="E39" s="228">
        <f>IF(PHVA!L27&gt;=40,40,PHVA!L27)/100</f>
        <v>0.35200000000000004</v>
      </c>
      <c r="F39" s="330">
        <v>0.4</v>
      </c>
      <c r="G39" s="331"/>
    </row>
    <row r="40" spans="2:15" ht="18.75">
      <c r="B40" s="326"/>
      <c r="C40" s="328" t="s">
        <v>41</v>
      </c>
      <c r="D40" s="329"/>
      <c r="E40" s="228">
        <f>IF(PHVA!L33&gt;=40,40,PHVA!L33)/100</f>
        <v>0.16800000000000001</v>
      </c>
      <c r="F40" s="330">
        <v>0.2</v>
      </c>
      <c r="G40" s="331"/>
    </row>
    <row r="41" spans="2:15" ht="18.75">
      <c r="B41" s="326"/>
      <c r="C41" s="328" t="s">
        <v>42</v>
      </c>
      <c r="D41" s="329"/>
      <c r="E41" s="228">
        <f>IF(PHVA!L37&gt;=20,20,PHVA!L37)/100</f>
        <v>0.2</v>
      </c>
      <c r="F41" s="330">
        <v>0.2</v>
      </c>
      <c r="G41" s="331"/>
      <c r="H41" s="225"/>
    </row>
    <row r="42" spans="2:15" ht="18.75">
      <c r="B42" s="327"/>
      <c r="C42" s="328" t="s">
        <v>43</v>
      </c>
      <c r="D42" s="329"/>
      <c r="E42" s="228">
        <f>IF(PHVA!L40&gt;=20,20,PHVA!L40)/100</f>
        <v>0.2</v>
      </c>
      <c r="F42" s="330">
        <v>0.2</v>
      </c>
      <c r="G42" s="331"/>
      <c r="H42" s="225"/>
    </row>
    <row r="43" spans="2:15" ht="21.75" thickBot="1">
      <c r="B43" s="317" t="s">
        <v>1298</v>
      </c>
      <c r="C43" s="318"/>
      <c r="D43" s="318"/>
      <c r="E43" s="229">
        <f>SUM(E39:E42)</f>
        <v>0.91999999999999993</v>
      </c>
      <c r="F43" s="319">
        <f>SUM(F39:G42)</f>
        <v>1</v>
      </c>
      <c r="G43" s="320"/>
    </row>
    <row r="52" spans="2:16" ht="15.75" thickBot="1"/>
    <row r="53" spans="2:16" ht="21.75" thickBot="1">
      <c r="B53" s="305" t="s">
        <v>44</v>
      </c>
      <c r="C53" s="306"/>
      <c r="D53" s="306"/>
      <c r="E53" s="306"/>
      <c r="F53" s="306"/>
      <c r="G53" s="306"/>
      <c r="H53" s="306"/>
      <c r="I53" s="306"/>
      <c r="J53" s="306"/>
      <c r="K53" s="306"/>
      <c r="L53" s="306"/>
      <c r="M53" s="306"/>
      <c r="N53" s="306"/>
      <c r="O53" s="307"/>
    </row>
    <row r="54" spans="2:16" ht="21">
      <c r="C54" s="230"/>
      <c r="D54" s="231"/>
      <c r="E54" s="231"/>
      <c r="F54" s="231"/>
      <c r="G54" s="231"/>
      <c r="H54" s="231"/>
      <c r="I54" s="231"/>
      <c r="J54" s="231"/>
      <c r="K54" s="231"/>
      <c r="L54" s="231"/>
      <c r="M54" s="231"/>
      <c r="N54" s="231"/>
      <c r="O54" s="231"/>
    </row>
    <row r="55" spans="2:16" ht="21">
      <c r="D55" s="232"/>
      <c r="E55" s="321" t="s">
        <v>45</v>
      </c>
      <c r="F55" s="322" t="s">
        <v>46</v>
      </c>
      <c r="G55" s="322" t="s">
        <v>47</v>
      </c>
      <c r="K55" s="231"/>
      <c r="L55" s="231"/>
      <c r="O55" s="323" t="s">
        <v>48</v>
      </c>
      <c r="P55" s="323"/>
    </row>
    <row r="56" spans="2:16" ht="21">
      <c r="D56" s="232"/>
      <c r="E56" s="321"/>
      <c r="F56" s="322"/>
      <c r="G56" s="322"/>
      <c r="K56" s="231"/>
      <c r="L56" s="231"/>
      <c r="O56" s="324"/>
      <c r="P56" s="324"/>
    </row>
    <row r="57" spans="2:16" ht="21">
      <c r="C57" s="311" t="s">
        <v>49</v>
      </c>
      <c r="D57" s="312" t="s">
        <v>50</v>
      </c>
      <c r="E57" s="302" t="e">
        <f>IF(F57&lt;3,"SUFICIENTE",IF(F57&lt;7,"INTERMEDIO","CRITICO"))</f>
        <v>#VALUE!</v>
      </c>
      <c r="F57" s="303" t="e">
        <f>COUNTIF([1]MADUREZ!H12:H21,"MENOR")</f>
        <v>#VALUE!</v>
      </c>
      <c r="G57" s="304">
        <v>10</v>
      </c>
      <c r="K57" s="231"/>
      <c r="L57" s="231"/>
      <c r="O57" s="233" t="s">
        <v>51</v>
      </c>
      <c r="P57" s="233" t="s">
        <v>52</v>
      </c>
    </row>
    <row r="58" spans="2:16" ht="21">
      <c r="C58" s="311"/>
      <c r="D58" s="312"/>
      <c r="E58" s="302"/>
      <c r="F58" s="303"/>
      <c r="G58" s="304"/>
      <c r="K58" s="231"/>
      <c r="L58" s="231"/>
      <c r="O58" s="233" t="s">
        <v>53</v>
      </c>
      <c r="P58" s="234" t="s">
        <v>54</v>
      </c>
    </row>
    <row r="59" spans="2:16" ht="21">
      <c r="C59" s="311"/>
      <c r="D59" s="313" t="s">
        <v>186</v>
      </c>
      <c r="E59" s="302" t="e">
        <f>IF(F59&lt;7,"SUFICIENTE",IF(F59&lt;15,"INTERMEDIO","CRÍTICO"))</f>
        <v>#VALUE!</v>
      </c>
      <c r="F59" s="303" t="e">
        <f>COUNTIF([1]MADUREZ!J12:J33,"MENOR")</f>
        <v>#VALUE!</v>
      </c>
      <c r="G59" s="304">
        <v>21</v>
      </c>
      <c r="K59" s="231"/>
      <c r="L59" s="231"/>
      <c r="O59" s="233" t="s">
        <v>56</v>
      </c>
      <c r="P59" s="233" t="s">
        <v>57</v>
      </c>
    </row>
    <row r="60" spans="2:16" ht="21">
      <c r="C60" s="311"/>
      <c r="D60" s="314"/>
      <c r="E60" s="302"/>
      <c r="F60" s="303"/>
      <c r="G60" s="304"/>
      <c r="K60" s="231"/>
      <c r="L60" s="231"/>
      <c r="M60" s="231"/>
      <c r="N60" s="231"/>
      <c r="O60" s="231"/>
    </row>
    <row r="61" spans="2:16" ht="21">
      <c r="C61" s="311"/>
      <c r="D61" s="315" t="s">
        <v>58</v>
      </c>
      <c r="E61" s="302" t="e">
        <f>IF(F61&lt;14,"SUFICIENTE",IF(F61&lt;30,"INTERMEDIO","CRÍTICO"))</f>
        <v>#VALUE!</v>
      </c>
      <c r="F61" s="303" t="e">
        <f>COUNTIF([1]MADUREZ!L12:L55,"MENOR")</f>
        <v>#VALUE!</v>
      </c>
      <c r="G61" s="304">
        <v>42</v>
      </c>
      <c r="K61" s="231"/>
      <c r="L61" s="231"/>
      <c r="M61" s="231"/>
      <c r="N61" s="231"/>
      <c r="O61" s="231"/>
    </row>
    <row r="62" spans="2:16" ht="21">
      <c r="C62" s="311"/>
      <c r="D62" s="316"/>
      <c r="E62" s="302"/>
      <c r="F62" s="303"/>
      <c r="G62" s="304"/>
      <c r="K62" s="231"/>
      <c r="L62" s="231"/>
      <c r="M62" s="231"/>
      <c r="N62" s="231"/>
      <c r="O62" s="231"/>
    </row>
    <row r="63" spans="2:16" ht="21">
      <c r="C63" s="311"/>
      <c r="D63" s="309" t="s">
        <v>1299</v>
      </c>
      <c r="E63" s="302" t="e">
        <f>IF(F63&lt;20,"SUFICIENTE",IF(F63&lt;40,"INTERMEDIO","CRÍTICO"))</f>
        <v>#VALUE!</v>
      </c>
      <c r="F63" s="303" t="e">
        <f>COUNTIF([1]MADUREZ!N12:N73,"MENOR")</f>
        <v>#VALUE!</v>
      </c>
      <c r="G63" s="304">
        <v>59</v>
      </c>
      <c r="K63" s="231"/>
      <c r="L63" s="231"/>
      <c r="M63" s="231"/>
      <c r="N63" s="231"/>
      <c r="O63" s="231"/>
    </row>
    <row r="64" spans="2:16" ht="21">
      <c r="C64" s="311"/>
      <c r="D64" s="310"/>
      <c r="E64" s="302"/>
      <c r="F64" s="303"/>
      <c r="G64" s="304"/>
      <c r="K64" s="231"/>
      <c r="L64" s="231"/>
      <c r="M64" s="231"/>
      <c r="N64" s="231"/>
      <c r="O64" s="231"/>
    </row>
    <row r="65" spans="2:15" ht="21">
      <c r="C65" s="311"/>
      <c r="D65" s="300" t="s">
        <v>59</v>
      </c>
      <c r="E65" s="302" t="e">
        <f>IF(F65&lt;20,"SUFICIENTE",IF(F65&lt;20,"INTERMEDIO","CRÍTICO"))</f>
        <v>#VALUE!</v>
      </c>
      <c r="F65" s="303" t="e">
        <f>COUNTIF([1]MADUREZ!P12:P75,"MENOR")</f>
        <v>#VALUE!</v>
      </c>
      <c r="G65" s="304">
        <v>60</v>
      </c>
      <c r="K65" s="231"/>
      <c r="L65" s="231"/>
      <c r="M65" s="231"/>
      <c r="N65" s="231"/>
      <c r="O65" s="231"/>
    </row>
    <row r="66" spans="2:15" ht="21">
      <c r="C66" s="311"/>
      <c r="D66" s="301"/>
      <c r="E66" s="302"/>
      <c r="F66" s="303"/>
      <c r="G66" s="304"/>
      <c r="K66" s="231"/>
      <c r="L66" s="231"/>
      <c r="M66" s="231"/>
      <c r="N66" s="231"/>
      <c r="O66" s="231"/>
    </row>
    <row r="67" spans="2:15" ht="21">
      <c r="C67" s="230"/>
      <c r="D67" s="231"/>
      <c r="E67" s="231"/>
      <c r="F67" s="231"/>
      <c r="G67" s="231"/>
      <c r="H67" s="231"/>
      <c r="I67" s="231"/>
      <c r="J67" s="231"/>
      <c r="K67" s="231"/>
      <c r="L67" s="231"/>
      <c r="M67" s="231"/>
      <c r="N67" s="231"/>
      <c r="O67" s="231"/>
    </row>
    <row r="68" spans="2:15" ht="15.75" thickBot="1"/>
    <row r="69" spans="2:15" ht="21.75" thickBot="1">
      <c r="B69" s="305" t="s">
        <v>60</v>
      </c>
      <c r="C69" s="306"/>
      <c r="D69" s="306"/>
      <c r="E69" s="306"/>
      <c r="F69" s="306"/>
      <c r="G69" s="306"/>
      <c r="H69" s="306"/>
      <c r="I69" s="306"/>
      <c r="J69" s="306"/>
      <c r="K69" s="306"/>
      <c r="L69" s="306"/>
      <c r="M69" s="306"/>
      <c r="N69" s="306"/>
      <c r="O69" s="307"/>
    </row>
    <row r="71" spans="2:15" ht="15.75" hidden="1" thickBot="1">
      <c r="B71" s="235" t="s">
        <v>1300</v>
      </c>
      <c r="D71" s="236" t="s">
        <v>1301</v>
      </c>
    </row>
    <row r="72" spans="2:15" hidden="1">
      <c r="B72" s="237" t="s">
        <v>62</v>
      </c>
      <c r="D72" s="238">
        <v>60</v>
      </c>
    </row>
    <row r="73" spans="2:15" hidden="1">
      <c r="B73" s="239" t="s">
        <v>63</v>
      </c>
      <c r="D73" s="238">
        <v>60</v>
      </c>
    </row>
    <row r="74" spans="2:15" hidden="1">
      <c r="B74" s="239" t="s">
        <v>64</v>
      </c>
      <c r="D74" s="238">
        <v>60</v>
      </c>
    </row>
    <row r="75" spans="2:15" hidden="1">
      <c r="B75" s="239" t="s">
        <v>65</v>
      </c>
      <c r="D75" s="238">
        <v>60</v>
      </c>
    </row>
    <row r="76" spans="2:15" ht="15.75" hidden="1" thickBot="1">
      <c r="B76" s="240" t="s">
        <v>66</v>
      </c>
      <c r="D76" s="238">
        <v>60</v>
      </c>
    </row>
    <row r="77" spans="2:15" ht="15.75" hidden="1" thickBot="1">
      <c r="B77" s="241" t="s">
        <v>1302</v>
      </c>
      <c r="D77" s="242"/>
    </row>
    <row r="78" spans="2:15">
      <c r="B78" s="243"/>
      <c r="C78" s="244"/>
    </row>
    <row r="79" spans="2:15">
      <c r="B79" s="243"/>
      <c r="C79" s="244"/>
    </row>
    <row r="80" spans="2:15">
      <c r="B80" s="243"/>
      <c r="C80" s="244"/>
    </row>
    <row r="81" spans="1:17">
      <c r="B81" s="243"/>
      <c r="C81" s="244"/>
    </row>
    <row r="82" spans="1:17">
      <c r="B82" s="243"/>
      <c r="C82" s="244"/>
    </row>
    <row r="83" spans="1:17">
      <c r="B83" s="243"/>
      <c r="C83" s="244"/>
    </row>
    <row r="84" spans="1:17">
      <c r="B84" s="243"/>
      <c r="C84" s="244"/>
    </row>
    <row r="85" spans="1:17">
      <c r="B85" s="243"/>
      <c r="C85" s="244"/>
    </row>
    <row r="86" spans="1:17">
      <c r="B86" s="243"/>
      <c r="C86" s="244"/>
    </row>
    <row r="87" spans="1:17">
      <c r="B87" s="243"/>
      <c r="C87" s="244"/>
    </row>
    <row r="88" spans="1:17">
      <c r="B88" s="243"/>
      <c r="C88" s="244"/>
    </row>
    <row r="89" spans="1:17">
      <c r="B89" s="243"/>
      <c r="C89" s="244"/>
    </row>
    <row r="90" spans="1:17">
      <c r="A90" s="245"/>
      <c r="B90" s="245"/>
      <c r="C90" s="245"/>
      <c r="D90" s="245"/>
      <c r="E90" s="245"/>
      <c r="F90" s="245"/>
      <c r="G90" s="245"/>
      <c r="H90" s="245"/>
      <c r="I90" s="245"/>
      <c r="J90" s="245"/>
      <c r="K90" s="245"/>
      <c r="L90" s="245"/>
      <c r="M90" s="245"/>
      <c r="N90" s="245"/>
      <c r="O90" s="245"/>
      <c r="P90" s="245"/>
      <c r="Q90" s="245"/>
    </row>
    <row r="93" spans="1:17">
      <c r="B93" s="308" t="s">
        <v>1303</v>
      </c>
      <c r="C93" s="308"/>
      <c r="D93" s="308"/>
      <c r="K93" s="246"/>
      <c r="L93" s="247"/>
      <c r="M93" s="247"/>
    </row>
    <row r="94" spans="1:17">
      <c r="B94" s="256" t="s">
        <v>1304</v>
      </c>
      <c r="C94" t="s">
        <v>1305</v>
      </c>
      <c r="D94" s="248" t="s">
        <v>1306</v>
      </c>
      <c r="K94" s="246"/>
      <c r="L94" s="247"/>
      <c r="M94" s="247"/>
    </row>
    <row r="95" spans="1:17">
      <c r="B95" s="253" t="s">
        <v>63</v>
      </c>
      <c r="C95" s="250">
        <v>41.833333333333336</v>
      </c>
      <c r="D95" s="249">
        <v>100</v>
      </c>
      <c r="K95" s="246"/>
      <c r="L95" s="247"/>
      <c r="M95" s="247"/>
    </row>
    <row r="96" spans="1:17">
      <c r="B96" s="254" t="s">
        <v>62</v>
      </c>
      <c r="C96" s="251">
        <v>36.25</v>
      </c>
      <c r="D96" s="249">
        <v>100</v>
      </c>
      <c r="K96" s="246"/>
      <c r="L96" s="247"/>
      <c r="M96" s="247"/>
    </row>
    <row r="97" spans="2:13">
      <c r="B97" s="254" t="s">
        <v>66</v>
      </c>
      <c r="C97" s="251">
        <v>38.888888888888886</v>
      </c>
      <c r="D97" s="249">
        <v>100</v>
      </c>
      <c r="K97" s="246"/>
      <c r="L97" s="247"/>
      <c r="M97" s="247"/>
    </row>
    <row r="98" spans="2:13">
      <c r="B98" s="254" t="s">
        <v>65</v>
      </c>
      <c r="C98" s="251">
        <v>46.666666666666664</v>
      </c>
      <c r="D98" s="249">
        <v>100</v>
      </c>
      <c r="K98" s="246"/>
      <c r="L98" s="247"/>
      <c r="M98" s="247"/>
    </row>
    <row r="99" spans="2:13">
      <c r="B99" s="255" t="s">
        <v>1307</v>
      </c>
      <c r="C99" s="252">
        <v>36.393442622950822</v>
      </c>
      <c r="D99" s="249">
        <v>100</v>
      </c>
    </row>
  </sheetData>
  <mergeCells count="74">
    <mergeCell ref="B17:B18"/>
    <mergeCell ref="C17:G17"/>
    <mergeCell ref="C18:E18"/>
    <mergeCell ref="B2:C9"/>
    <mergeCell ref="D2:M9"/>
    <mergeCell ref="B12:C12"/>
    <mergeCell ref="D12:O12"/>
    <mergeCell ref="B13:C13"/>
    <mergeCell ref="D13:O13"/>
    <mergeCell ref="B15:O15"/>
    <mergeCell ref="N2:O9"/>
    <mergeCell ref="B10:C10"/>
    <mergeCell ref="D10:O10"/>
    <mergeCell ref="B11:C11"/>
    <mergeCell ref="D11:O11"/>
    <mergeCell ref="C30:E30"/>
    <mergeCell ref="C19:E19"/>
    <mergeCell ref="C20:E20"/>
    <mergeCell ref="C21:E21"/>
    <mergeCell ref="C22:E22"/>
    <mergeCell ref="C23:E23"/>
    <mergeCell ref="C24:E24"/>
    <mergeCell ref="C25:E25"/>
    <mergeCell ref="C26:E26"/>
    <mergeCell ref="C27:E27"/>
    <mergeCell ref="C28:E28"/>
    <mergeCell ref="C29:E29"/>
    <mergeCell ref="C31:E31"/>
    <mergeCell ref="C32:E32"/>
    <mergeCell ref="B33:E33"/>
    <mergeCell ref="B35:O35"/>
    <mergeCell ref="B37:B38"/>
    <mergeCell ref="C37:G37"/>
    <mergeCell ref="C38:D38"/>
    <mergeCell ref="F38:G38"/>
    <mergeCell ref="B39:B42"/>
    <mergeCell ref="C39:D39"/>
    <mergeCell ref="F39:G39"/>
    <mergeCell ref="C40:D40"/>
    <mergeCell ref="F40:G40"/>
    <mergeCell ref="C41:D41"/>
    <mergeCell ref="F41:G41"/>
    <mergeCell ref="C42:D42"/>
    <mergeCell ref="F42:G42"/>
    <mergeCell ref="G59:G60"/>
    <mergeCell ref="D61:D62"/>
    <mergeCell ref="B43:D43"/>
    <mergeCell ref="F43:G43"/>
    <mergeCell ref="B53:O53"/>
    <mergeCell ref="E55:E56"/>
    <mergeCell ref="F55:F56"/>
    <mergeCell ref="G55:G56"/>
    <mergeCell ref="O55:P56"/>
    <mergeCell ref="B93:D93"/>
    <mergeCell ref="E61:E62"/>
    <mergeCell ref="F61:F62"/>
    <mergeCell ref="G61:G62"/>
    <mergeCell ref="D63:D64"/>
    <mergeCell ref="E63:E64"/>
    <mergeCell ref="F63:F64"/>
    <mergeCell ref="G63:G64"/>
    <mergeCell ref="C57:C66"/>
    <mergeCell ref="D57:D58"/>
    <mergeCell ref="E57:E58"/>
    <mergeCell ref="F57:F58"/>
    <mergeCell ref="G57:G58"/>
    <mergeCell ref="D59:D60"/>
    <mergeCell ref="E59:E60"/>
    <mergeCell ref="F59:F60"/>
    <mergeCell ref="D65:D66"/>
    <mergeCell ref="E65:E66"/>
    <mergeCell ref="F65:F66"/>
    <mergeCell ref="G65:G66"/>
    <mergeCell ref="B69:O69"/>
  </mergeCells>
  <hyperlinks>
    <hyperlink ref="D12" r:id="rId3"/>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topLeftCell="I76" zoomScale="70" zoomScaleNormal="70" workbookViewId="0">
      <selection activeCell="I76" sqref="I76"/>
    </sheetView>
  </sheetViews>
  <sheetFormatPr baseColWidth="10" defaultColWidth="14.42578125" defaultRowHeight="15" customHeight="1"/>
  <cols>
    <col min="1" max="1" width="2.85546875" customWidth="1"/>
    <col min="2" max="2" width="13.42578125" customWidth="1"/>
    <col min="3" max="3" width="19.5703125" customWidth="1"/>
    <col min="4" max="5" width="32.7109375" customWidth="1"/>
    <col min="6" max="6" width="13.7109375" customWidth="1"/>
    <col min="7" max="7" width="26.5703125" customWidth="1"/>
    <col min="8" max="8" width="27" customWidth="1"/>
    <col min="9" max="9" width="76.7109375" customWidth="1"/>
    <col min="10" max="11" width="63.42578125" customWidth="1"/>
    <col min="12" max="12" width="19.5703125" customWidth="1"/>
    <col min="13" max="13" width="63.42578125" customWidth="1"/>
    <col min="14" max="21" width="10" hidden="1" customWidth="1"/>
    <col min="22" max="26" width="10" customWidth="1"/>
  </cols>
  <sheetData>
    <row r="1" spans="1:26">
      <c r="B1" s="1"/>
      <c r="C1" s="1"/>
      <c r="D1" s="11"/>
      <c r="F1" s="73"/>
      <c r="G1" s="11"/>
      <c r="H1" s="12"/>
      <c r="L1" s="12"/>
    </row>
    <row r="2" spans="1:26" ht="15" customHeight="1">
      <c r="B2" s="383" t="s">
        <v>1</v>
      </c>
      <c r="C2" s="384"/>
      <c r="D2" s="389" t="s">
        <v>332</v>
      </c>
      <c r="E2" s="390"/>
      <c r="F2" s="390"/>
      <c r="G2" s="390"/>
      <c r="H2" s="390"/>
      <c r="I2" s="390"/>
      <c r="J2" s="390"/>
      <c r="K2" s="384"/>
      <c r="L2" s="393"/>
      <c r="M2" s="384"/>
    </row>
    <row r="3" spans="1:26">
      <c r="B3" s="385"/>
      <c r="C3" s="386"/>
      <c r="D3" s="385"/>
      <c r="E3" s="391"/>
      <c r="F3" s="391"/>
      <c r="G3" s="391"/>
      <c r="H3" s="391"/>
      <c r="I3" s="391"/>
      <c r="J3" s="391"/>
      <c r="K3" s="386"/>
      <c r="L3" s="385"/>
      <c r="M3" s="386"/>
    </row>
    <row r="4" spans="1:26">
      <c r="B4" s="385"/>
      <c r="C4" s="386"/>
      <c r="D4" s="385"/>
      <c r="E4" s="391"/>
      <c r="F4" s="391"/>
      <c r="G4" s="391"/>
      <c r="H4" s="391"/>
      <c r="I4" s="391"/>
      <c r="J4" s="391"/>
      <c r="K4" s="386"/>
      <c r="L4" s="385"/>
      <c r="M4" s="386"/>
    </row>
    <row r="5" spans="1:26">
      <c r="B5" s="385"/>
      <c r="C5" s="386"/>
      <c r="D5" s="387"/>
      <c r="E5" s="392"/>
      <c r="F5" s="392"/>
      <c r="G5" s="392"/>
      <c r="H5" s="392"/>
      <c r="I5" s="392"/>
      <c r="J5" s="392"/>
      <c r="K5" s="388"/>
      <c r="L5" s="385"/>
      <c r="M5" s="386"/>
    </row>
    <row r="6" spans="1:26">
      <c r="B6" s="385"/>
      <c r="C6" s="386"/>
      <c r="D6" s="394" t="e">
        <f>#REF!</f>
        <v>#REF!</v>
      </c>
      <c r="E6" s="390"/>
      <c r="F6" s="390"/>
      <c r="G6" s="390"/>
      <c r="H6" s="390"/>
      <c r="I6" s="390"/>
      <c r="J6" s="390"/>
      <c r="K6" s="384"/>
      <c r="L6" s="385"/>
      <c r="M6" s="386"/>
    </row>
    <row r="7" spans="1:26">
      <c r="B7" s="385"/>
      <c r="C7" s="386"/>
      <c r="D7" s="385"/>
      <c r="E7" s="391"/>
      <c r="F7" s="391"/>
      <c r="G7" s="391"/>
      <c r="H7" s="391"/>
      <c r="I7" s="391"/>
      <c r="J7" s="391"/>
      <c r="K7" s="386"/>
      <c r="L7" s="385"/>
      <c r="M7" s="386"/>
    </row>
    <row r="8" spans="1:26">
      <c r="B8" s="385"/>
      <c r="C8" s="386"/>
      <c r="D8" s="385"/>
      <c r="E8" s="391"/>
      <c r="F8" s="391"/>
      <c r="G8" s="391"/>
      <c r="H8" s="391"/>
      <c r="I8" s="391"/>
      <c r="J8" s="391"/>
      <c r="K8" s="386"/>
      <c r="L8" s="385"/>
      <c r="M8" s="386"/>
    </row>
    <row r="9" spans="1:26">
      <c r="B9" s="387"/>
      <c r="C9" s="388"/>
      <c r="D9" s="387"/>
      <c r="E9" s="392"/>
      <c r="F9" s="392"/>
      <c r="G9" s="392"/>
      <c r="H9" s="392"/>
      <c r="I9" s="392"/>
      <c r="J9" s="392"/>
      <c r="K9" s="388"/>
      <c r="L9" s="387"/>
      <c r="M9" s="388"/>
    </row>
    <row r="10" spans="1:26">
      <c r="B10" s="1"/>
      <c r="C10" s="1"/>
      <c r="D10" s="11"/>
      <c r="F10" s="73"/>
      <c r="G10" s="11"/>
      <c r="H10" s="12"/>
      <c r="L10" s="12"/>
    </row>
    <row r="11" spans="1:26" ht="36.75" customHeight="1">
      <c r="A11" s="78"/>
      <c r="B11" s="79" t="s">
        <v>333</v>
      </c>
      <c r="C11" s="80" t="s">
        <v>74</v>
      </c>
      <c r="D11" s="80" t="s">
        <v>75</v>
      </c>
      <c r="E11" s="80" t="s">
        <v>76</v>
      </c>
      <c r="F11" s="79" t="s">
        <v>334</v>
      </c>
      <c r="G11" s="79" t="s">
        <v>79</v>
      </c>
      <c r="H11" s="79" t="s">
        <v>78</v>
      </c>
      <c r="I11" s="79" t="s">
        <v>77</v>
      </c>
      <c r="J11" s="79" t="s">
        <v>80</v>
      </c>
      <c r="K11" s="79" t="s">
        <v>81</v>
      </c>
      <c r="L11" s="79" t="s">
        <v>335</v>
      </c>
      <c r="M11" s="81" t="s">
        <v>83</v>
      </c>
      <c r="N11" s="78"/>
      <c r="O11" s="78"/>
      <c r="P11" s="78"/>
      <c r="Q11" s="78"/>
      <c r="R11" s="78"/>
      <c r="S11" s="78">
        <v>0</v>
      </c>
      <c r="T11" s="78"/>
      <c r="U11" s="78"/>
      <c r="V11" s="78"/>
      <c r="W11" s="78"/>
      <c r="X11" s="78"/>
      <c r="Y11" s="78"/>
      <c r="Z11" s="78"/>
    </row>
    <row r="12" spans="1:26" ht="28.5" customHeight="1">
      <c r="B12" s="82" t="s">
        <v>336</v>
      </c>
      <c r="C12" s="83"/>
      <c r="D12" s="83"/>
      <c r="E12" s="83"/>
      <c r="F12" s="84"/>
      <c r="G12" s="83"/>
      <c r="H12" s="84"/>
      <c r="I12" s="85"/>
      <c r="J12" s="83"/>
      <c r="K12" s="83"/>
      <c r="L12" s="84"/>
      <c r="M12" s="86"/>
      <c r="S12" s="5">
        <v>20</v>
      </c>
    </row>
    <row r="13" spans="1:26" ht="45" customHeight="1">
      <c r="A13" s="87"/>
      <c r="B13" s="88" t="s">
        <v>337</v>
      </c>
      <c r="C13" s="89" t="s">
        <v>288</v>
      </c>
      <c r="D13" s="89" t="s">
        <v>289</v>
      </c>
      <c r="E13" s="89" t="s">
        <v>338</v>
      </c>
      <c r="F13" s="88" t="s">
        <v>12</v>
      </c>
      <c r="G13" s="89" t="s">
        <v>339</v>
      </c>
      <c r="H13" s="88"/>
      <c r="I13" s="90"/>
      <c r="J13" s="89"/>
      <c r="K13" s="89"/>
      <c r="L13" s="91">
        <f>ROUND(AVERAGE($L$14,$L$15),0)</f>
        <v>80</v>
      </c>
      <c r="M13" s="92"/>
      <c r="N13" s="87"/>
      <c r="O13" s="87"/>
      <c r="P13" s="87"/>
      <c r="Q13" s="87"/>
      <c r="R13" s="87"/>
      <c r="S13">
        <v>40</v>
      </c>
      <c r="T13" s="87"/>
      <c r="U13" s="87"/>
      <c r="V13" s="87"/>
      <c r="W13" s="87"/>
      <c r="X13" s="87"/>
      <c r="Y13" s="87"/>
      <c r="Z13" s="87"/>
    </row>
    <row r="14" spans="1:26" ht="90">
      <c r="B14" s="35" t="s">
        <v>340</v>
      </c>
      <c r="C14" s="37" t="s">
        <v>341</v>
      </c>
      <c r="D14" s="37" t="s">
        <v>342</v>
      </c>
      <c r="E14" s="37" t="s">
        <v>343</v>
      </c>
      <c r="F14" s="35" t="s">
        <v>344</v>
      </c>
      <c r="G14" s="37" t="s">
        <v>345</v>
      </c>
      <c r="H14" s="35" t="s">
        <v>346</v>
      </c>
      <c r="I14" s="395" t="s">
        <v>347</v>
      </c>
      <c r="J14" s="397" t="s">
        <v>1369</v>
      </c>
      <c r="K14" s="37"/>
      <c r="L14" s="35">
        <v>80</v>
      </c>
      <c r="M14" s="37"/>
      <c r="P14" s="93"/>
      <c r="S14" s="5">
        <v>60</v>
      </c>
    </row>
    <row r="15" spans="1:26" ht="212.25" customHeight="1">
      <c r="B15" s="35" t="s">
        <v>348</v>
      </c>
      <c r="C15" s="37" t="s">
        <v>288</v>
      </c>
      <c r="D15" s="37" t="s">
        <v>349</v>
      </c>
      <c r="E15" s="37" t="s">
        <v>350</v>
      </c>
      <c r="F15" s="35" t="s">
        <v>351</v>
      </c>
      <c r="G15" s="37" t="s">
        <v>90</v>
      </c>
      <c r="H15" s="35"/>
      <c r="I15" s="396"/>
      <c r="J15" s="396"/>
      <c r="K15" s="37"/>
      <c r="L15" s="35">
        <v>80</v>
      </c>
      <c r="M15" s="37"/>
      <c r="S15" s="5">
        <v>80</v>
      </c>
    </row>
    <row r="16" spans="1:26" ht="28.5" customHeight="1">
      <c r="B16" s="82" t="s">
        <v>352</v>
      </c>
      <c r="C16" s="83"/>
      <c r="D16" s="83"/>
      <c r="E16" s="83"/>
      <c r="F16" s="84"/>
      <c r="G16" s="83"/>
      <c r="H16" s="84"/>
      <c r="I16" s="85"/>
      <c r="J16" s="83"/>
      <c r="K16" s="83"/>
      <c r="L16" s="84"/>
      <c r="M16" s="94"/>
      <c r="S16">
        <v>100</v>
      </c>
    </row>
    <row r="17" spans="1:26" ht="36" customHeight="1">
      <c r="A17" s="87"/>
      <c r="B17" s="88" t="s">
        <v>353</v>
      </c>
      <c r="C17" s="89" t="s">
        <v>288</v>
      </c>
      <c r="D17" s="89" t="s">
        <v>290</v>
      </c>
      <c r="E17" s="89" t="s">
        <v>354</v>
      </c>
      <c r="F17" s="88" t="s">
        <v>13</v>
      </c>
      <c r="G17" s="89"/>
      <c r="H17" s="88"/>
      <c r="I17" s="95"/>
      <c r="J17" s="96"/>
      <c r="K17" s="89"/>
      <c r="L17" s="91">
        <f>ROUND(AVERAGE($L$18,$L$24),0)</f>
        <v>44</v>
      </c>
      <c r="M17" s="89"/>
      <c r="N17" s="87"/>
      <c r="O17" s="87"/>
      <c r="P17" s="87"/>
      <c r="Q17" s="87"/>
      <c r="R17" s="87"/>
      <c r="S17" s="87">
        <v>100</v>
      </c>
      <c r="T17" s="87"/>
      <c r="U17" s="87"/>
      <c r="V17" s="87"/>
      <c r="W17" s="87"/>
      <c r="X17" s="87"/>
      <c r="Y17" s="87"/>
      <c r="Z17" s="87"/>
    </row>
    <row r="18" spans="1:26" ht="41.25" customHeight="1">
      <c r="B18" s="97" t="s">
        <v>355</v>
      </c>
      <c r="C18" s="98" t="s">
        <v>288</v>
      </c>
      <c r="D18" s="98" t="s">
        <v>356</v>
      </c>
      <c r="E18" s="98" t="s">
        <v>357</v>
      </c>
      <c r="F18" s="97" t="s">
        <v>358</v>
      </c>
      <c r="G18" s="98" t="s">
        <v>359</v>
      </c>
      <c r="H18" s="97"/>
      <c r="I18" s="75"/>
      <c r="J18" s="37"/>
      <c r="K18" s="98"/>
      <c r="L18" s="99">
        <f>ROUND(AVERAGE(L19:L23),0)</f>
        <v>68</v>
      </c>
      <c r="M18" s="100"/>
    </row>
    <row r="19" spans="1:26" ht="384.75" customHeight="1">
      <c r="B19" s="35" t="s">
        <v>360</v>
      </c>
      <c r="C19" s="37" t="s">
        <v>288</v>
      </c>
      <c r="D19" s="37" t="s">
        <v>361</v>
      </c>
      <c r="E19" s="37" t="s">
        <v>362</v>
      </c>
      <c r="F19" s="35" t="s">
        <v>363</v>
      </c>
      <c r="G19" s="37" t="s">
        <v>364</v>
      </c>
      <c r="H19" s="35" t="s">
        <v>365</v>
      </c>
      <c r="I19" s="76" t="s">
        <v>366</v>
      </c>
      <c r="J19" s="206" t="s">
        <v>1292</v>
      </c>
      <c r="K19" s="37"/>
      <c r="L19" s="35">
        <v>80</v>
      </c>
      <c r="M19" s="205" t="s">
        <v>1291</v>
      </c>
    </row>
    <row r="20" spans="1:26" ht="370.5" customHeight="1">
      <c r="B20" s="35" t="s">
        <v>367</v>
      </c>
      <c r="C20" s="37" t="s">
        <v>288</v>
      </c>
      <c r="D20" s="37" t="s">
        <v>368</v>
      </c>
      <c r="E20" s="37" t="s">
        <v>369</v>
      </c>
      <c r="F20" s="35" t="s">
        <v>370</v>
      </c>
      <c r="G20" s="37"/>
      <c r="H20" s="35" t="s">
        <v>371</v>
      </c>
      <c r="I20" s="76" t="s">
        <v>372</v>
      </c>
      <c r="J20" s="37" t="s">
        <v>1370</v>
      </c>
      <c r="K20" s="37"/>
      <c r="L20" s="35">
        <v>100</v>
      </c>
      <c r="M20" s="37"/>
    </row>
    <row r="21" spans="1:26" ht="212.25" customHeight="1">
      <c r="B21" s="35" t="s">
        <v>373</v>
      </c>
      <c r="C21" s="37" t="s">
        <v>288</v>
      </c>
      <c r="D21" s="37" t="s">
        <v>374</v>
      </c>
      <c r="E21" s="37" t="s">
        <v>375</v>
      </c>
      <c r="F21" s="35" t="s">
        <v>376</v>
      </c>
      <c r="G21" s="37"/>
      <c r="H21" s="35" t="s">
        <v>377</v>
      </c>
      <c r="I21" s="76" t="s">
        <v>378</v>
      </c>
      <c r="J21" s="205" t="s">
        <v>379</v>
      </c>
      <c r="K21" s="37"/>
      <c r="L21" s="35">
        <v>80</v>
      </c>
      <c r="M21" s="37"/>
    </row>
    <row r="22" spans="1:26" ht="210.75" customHeight="1">
      <c r="B22" s="35" t="s">
        <v>380</v>
      </c>
      <c r="C22" s="37" t="s">
        <v>288</v>
      </c>
      <c r="D22" s="37" t="s">
        <v>381</v>
      </c>
      <c r="E22" s="37" t="s">
        <v>382</v>
      </c>
      <c r="F22" s="35" t="s">
        <v>383</v>
      </c>
      <c r="G22" s="37"/>
      <c r="H22" s="35" t="s">
        <v>384</v>
      </c>
      <c r="I22" s="76" t="s">
        <v>385</v>
      </c>
      <c r="J22" s="37" t="s">
        <v>1387</v>
      </c>
      <c r="K22" s="37"/>
      <c r="L22" s="35">
        <v>60</v>
      </c>
      <c r="M22" s="37"/>
    </row>
    <row r="23" spans="1:26" ht="229.5" customHeight="1">
      <c r="B23" s="35" t="s">
        <v>386</v>
      </c>
      <c r="C23" s="37" t="s">
        <v>288</v>
      </c>
      <c r="D23" s="37" t="s">
        <v>387</v>
      </c>
      <c r="E23" s="37" t="s">
        <v>388</v>
      </c>
      <c r="F23" s="35" t="s">
        <v>389</v>
      </c>
      <c r="G23" s="37"/>
      <c r="H23" s="35" t="s">
        <v>390</v>
      </c>
      <c r="I23" s="76" t="s">
        <v>391</v>
      </c>
      <c r="J23" s="37" t="s">
        <v>1371</v>
      </c>
      <c r="K23" s="37"/>
      <c r="L23" s="35">
        <v>20</v>
      </c>
      <c r="M23" s="37"/>
    </row>
    <row r="24" spans="1:26" ht="15.75" customHeight="1">
      <c r="B24" s="97" t="s">
        <v>392</v>
      </c>
      <c r="C24" s="37" t="s">
        <v>288</v>
      </c>
      <c r="D24" s="98" t="s">
        <v>393</v>
      </c>
      <c r="E24" s="98" t="s">
        <v>394</v>
      </c>
      <c r="F24" s="97" t="s">
        <v>395</v>
      </c>
      <c r="G24" s="98" t="s">
        <v>396</v>
      </c>
      <c r="H24" s="97"/>
      <c r="I24" s="75"/>
      <c r="J24" s="98"/>
      <c r="K24" s="98"/>
      <c r="L24" s="99">
        <f>ROUND(AVERAGE(L25:L26),0)</f>
        <v>20</v>
      </c>
      <c r="M24" s="98"/>
    </row>
    <row r="25" spans="1:26" ht="409.5" customHeight="1">
      <c r="B25" s="101" t="s">
        <v>397</v>
      </c>
      <c r="C25" s="37" t="s">
        <v>288</v>
      </c>
      <c r="D25" s="37" t="s">
        <v>398</v>
      </c>
      <c r="E25" s="37" t="s">
        <v>399</v>
      </c>
      <c r="F25" s="35" t="s">
        <v>400</v>
      </c>
      <c r="G25" s="102"/>
      <c r="H25" s="103"/>
      <c r="I25" s="76" t="s">
        <v>401</v>
      </c>
      <c r="J25" s="37" t="s">
        <v>1366</v>
      </c>
      <c r="K25" s="37"/>
      <c r="L25" s="35">
        <v>20</v>
      </c>
      <c r="M25" s="37"/>
    </row>
    <row r="26" spans="1:26" ht="409.5" customHeight="1">
      <c r="B26" s="101" t="s">
        <v>402</v>
      </c>
      <c r="C26" s="104" t="s">
        <v>120</v>
      </c>
      <c r="D26" s="37" t="s">
        <v>329</v>
      </c>
      <c r="E26" s="37" t="s">
        <v>403</v>
      </c>
      <c r="F26" s="35" t="s">
        <v>404</v>
      </c>
      <c r="G26" s="102"/>
      <c r="H26" s="35" t="s">
        <v>405</v>
      </c>
      <c r="I26" s="76" t="s">
        <v>406</v>
      </c>
      <c r="J26" s="37" t="s">
        <v>1367</v>
      </c>
      <c r="K26" s="37"/>
      <c r="L26" s="35">
        <v>20</v>
      </c>
      <c r="M26" s="37"/>
    </row>
    <row r="27" spans="1:26" ht="28.5" customHeight="1">
      <c r="B27" s="82" t="s">
        <v>291</v>
      </c>
      <c r="C27" s="83"/>
      <c r="D27" s="83"/>
      <c r="E27" s="83"/>
      <c r="F27" s="84"/>
      <c r="G27" s="83"/>
      <c r="H27" s="84"/>
      <c r="I27" s="85"/>
      <c r="J27" s="83"/>
      <c r="K27" s="83"/>
      <c r="L27" s="84"/>
      <c r="M27" s="94"/>
    </row>
    <row r="28" spans="1:26" ht="26.25" customHeight="1">
      <c r="B28" s="88" t="s">
        <v>407</v>
      </c>
      <c r="C28" s="89" t="s">
        <v>408</v>
      </c>
      <c r="D28" s="89" t="s">
        <v>291</v>
      </c>
      <c r="E28" s="89"/>
      <c r="F28" s="88" t="s">
        <v>14</v>
      </c>
      <c r="G28" s="89"/>
      <c r="H28" s="105"/>
      <c r="I28" s="106"/>
      <c r="J28" s="37"/>
      <c r="K28" s="107"/>
      <c r="L28" s="108">
        <f>ROUND(AVERAGE($L$36,$L$32,$L$29),0)</f>
        <v>78</v>
      </c>
      <c r="M28" s="107"/>
    </row>
    <row r="29" spans="1:26" ht="43.5" customHeight="1">
      <c r="A29" s="87"/>
      <c r="B29" s="97" t="s">
        <v>409</v>
      </c>
      <c r="C29" s="98" t="s">
        <v>288</v>
      </c>
      <c r="D29" s="98" t="s">
        <v>292</v>
      </c>
      <c r="E29" s="98" t="s">
        <v>410</v>
      </c>
      <c r="F29" s="97" t="s">
        <v>411</v>
      </c>
      <c r="G29" s="98" t="s">
        <v>412</v>
      </c>
      <c r="H29" s="97"/>
      <c r="I29" s="75"/>
      <c r="J29" s="98"/>
      <c r="K29" s="98"/>
      <c r="L29" s="99">
        <f>ROUND(AVERAGE(L30:L31),0)</f>
        <v>80</v>
      </c>
      <c r="M29" s="98"/>
      <c r="N29" s="87"/>
      <c r="O29" s="87"/>
      <c r="P29" s="87"/>
      <c r="Q29" s="87"/>
      <c r="R29" s="87"/>
      <c r="S29" s="87"/>
      <c r="T29" s="87"/>
      <c r="U29" s="87"/>
      <c r="V29" s="87"/>
      <c r="W29" s="87"/>
      <c r="X29" s="87"/>
      <c r="Y29" s="87"/>
      <c r="Z29" s="87"/>
    </row>
    <row r="30" spans="1:26" ht="341.25" customHeight="1">
      <c r="B30" s="35" t="s">
        <v>413</v>
      </c>
      <c r="C30" s="37" t="s">
        <v>414</v>
      </c>
      <c r="D30" s="37" t="s">
        <v>265</v>
      </c>
      <c r="E30" s="37" t="s">
        <v>415</v>
      </c>
      <c r="F30" s="35" t="s">
        <v>416</v>
      </c>
      <c r="G30" s="37"/>
      <c r="H30" s="35" t="s">
        <v>417</v>
      </c>
      <c r="I30" s="76" t="s">
        <v>418</v>
      </c>
      <c r="J30" s="37" t="s">
        <v>1372</v>
      </c>
      <c r="K30" s="37"/>
      <c r="L30" s="35">
        <v>80</v>
      </c>
      <c r="M30" s="37"/>
    </row>
    <row r="31" spans="1:26" ht="136.5" customHeight="1">
      <c r="B31" s="35" t="s">
        <v>419</v>
      </c>
      <c r="C31" s="37" t="s">
        <v>414</v>
      </c>
      <c r="D31" s="37" t="s">
        <v>266</v>
      </c>
      <c r="E31" s="37" t="s">
        <v>420</v>
      </c>
      <c r="F31" s="35" t="s">
        <v>421</v>
      </c>
      <c r="G31" s="37"/>
      <c r="H31" s="35" t="s">
        <v>422</v>
      </c>
      <c r="I31" s="76"/>
      <c r="J31" s="37" t="s">
        <v>423</v>
      </c>
      <c r="K31" s="37"/>
      <c r="L31" s="35">
        <v>80</v>
      </c>
      <c r="M31" s="37"/>
    </row>
    <row r="32" spans="1:26" ht="36.75" customHeight="1">
      <c r="A32" s="87"/>
      <c r="B32" s="97" t="s">
        <v>424</v>
      </c>
      <c r="C32" s="98" t="s">
        <v>425</v>
      </c>
      <c r="D32" s="98" t="s">
        <v>293</v>
      </c>
      <c r="E32" s="98" t="s">
        <v>426</v>
      </c>
      <c r="F32" s="97" t="s">
        <v>421</v>
      </c>
      <c r="G32" s="98" t="s">
        <v>412</v>
      </c>
      <c r="H32" s="97"/>
      <c r="I32" s="75"/>
      <c r="J32" s="98"/>
      <c r="K32" s="87"/>
      <c r="L32" s="99">
        <f>ROUND(AVERAGE(L33:L35),0)</f>
        <v>73</v>
      </c>
      <c r="M32" s="98"/>
      <c r="N32" s="87"/>
      <c r="O32" s="87"/>
      <c r="P32" s="87"/>
      <c r="Q32" s="87"/>
      <c r="R32" s="87"/>
      <c r="S32" s="87"/>
      <c r="T32" s="87"/>
      <c r="U32" s="87"/>
      <c r="V32" s="87"/>
      <c r="W32" s="87"/>
      <c r="X32" s="87"/>
      <c r="Y32" s="87"/>
      <c r="Z32" s="87"/>
    </row>
    <row r="33" spans="1:26" ht="259.5" customHeight="1">
      <c r="B33" s="35" t="s">
        <v>427</v>
      </c>
      <c r="C33" s="37" t="s">
        <v>288</v>
      </c>
      <c r="D33" s="37" t="s">
        <v>428</v>
      </c>
      <c r="E33" s="37" t="s">
        <v>429</v>
      </c>
      <c r="F33" s="35" t="s">
        <v>430</v>
      </c>
      <c r="G33" s="37"/>
      <c r="H33" s="35" t="s">
        <v>431</v>
      </c>
      <c r="I33" s="76" t="s">
        <v>432</v>
      </c>
      <c r="J33" s="37" t="s">
        <v>1373</v>
      </c>
      <c r="K33" s="37"/>
      <c r="L33" s="35">
        <v>60</v>
      </c>
      <c r="M33" s="37"/>
    </row>
    <row r="34" spans="1:26" ht="409.5" customHeight="1">
      <c r="B34" s="35" t="s">
        <v>433</v>
      </c>
      <c r="C34" s="37" t="s">
        <v>434</v>
      </c>
      <c r="D34" s="37" t="s">
        <v>321</v>
      </c>
      <c r="E34" s="37" t="s">
        <v>435</v>
      </c>
      <c r="F34" s="35" t="s">
        <v>436</v>
      </c>
      <c r="G34" s="37" t="s">
        <v>437</v>
      </c>
      <c r="H34" s="35" t="s">
        <v>438</v>
      </c>
      <c r="I34" s="76" t="s">
        <v>439</v>
      </c>
      <c r="J34" s="205" t="s">
        <v>1374</v>
      </c>
      <c r="K34" s="37"/>
      <c r="L34" s="35">
        <v>80</v>
      </c>
      <c r="M34" s="37"/>
    </row>
    <row r="35" spans="1:26" ht="232.5" customHeight="1">
      <c r="B35" s="35" t="s">
        <v>440</v>
      </c>
      <c r="C35" s="37" t="s">
        <v>288</v>
      </c>
      <c r="D35" s="37" t="s">
        <v>441</v>
      </c>
      <c r="E35" s="37" t="s">
        <v>442</v>
      </c>
      <c r="F35" s="35" t="s">
        <v>443</v>
      </c>
      <c r="G35" s="37"/>
      <c r="H35" s="35"/>
      <c r="I35" s="76" t="s">
        <v>444</v>
      </c>
      <c r="J35" s="37" t="s">
        <v>1375</v>
      </c>
      <c r="K35" s="37"/>
      <c r="L35" s="35">
        <v>80</v>
      </c>
      <c r="M35" s="37"/>
    </row>
    <row r="36" spans="1:26" ht="29.25" customHeight="1">
      <c r="A36" s="87"/>
      <c r="B36" s="97" t="s">
        <v>445</v>
      </c>
      <c r="C36" s="98" t="s">
        <v>288</v>
      </c>
      <c r="D36" s="98" t="s">
        <v>294</v>
      </c>
      <c r="E36" s="98" t="s">
        <v>446</v>
      </c>
      <c r="F36" s="97" t="s">
        <v>447</v>
      </c>
      <c r="G36" s="98" t="s">
        <v>412</v>
      </c>
      <c r="H36" s="97"/>
      <c r="I36" s="75"/>
      <c r="J36" s="98"/>
      <c r="K36" s="98"/>
      <c r="L36" s="99">
        <f>L37</f>
        <v>80</v>
      </c>
      <c r="M36" s="98"/>
      <c r="N36" s="87"/>
      <c r="O36" s="87"/>
      <c r="P36" s="87"/>
      <c r="Q36" s="87"/>
      <c r="R36" s="87"/>
      <c r="S36" s="87"/>
      <c r="T36" s="87"/>
      <c r="U36" s="87"/>
      <c r="V36" s="87"/>
      <c r="W36" s="87"/>
      <c r="X36" s="87"/>
      <c r="Y36" s="87"/>
      <c r="Z36" s="87"/>
    </row>
    <row r="37" spans="1:26" ht="75" customHeight="1">
      <c r="B37" s="35" t="s">
        <v>448</v>
      </c>
      <c r="C37" s="37" t="s">
        <v>288</v>
      </c>
      <c r="D37" s="37" t="s">
        <v>449</v>
      </c>
      <c r="E37" s="37" t="s">
        <v>450</v>
      </c>
      <c r="F37" s="35" t="s">
        <v>451</v>
      </c>
      <c r="G37" s="37"/>
      <c r="H37" s="35" t="s">
        <v>417</v>
      </c>
      <c r="I37" s="76" t="s">
        <v>452</v>
      </c>
      <c r="J37" s="37" t="s">
        <v>1376</v>
      </c>
      <c r="K37" s="37"/>
      <c r="L37" s="35">
        <v>80</v>
      </c>
      <c r="M37" s="37"/>
    </row>
    <row r="38" spans="1:26" ht="28.5" customHeight="1">
      <c r="B38" s="82" t="s">
        <v>295</v>
      </c>
      <c r="C38" s="83"/>
      <c r="D38" s="83"/>
      <c r="E38" s="83"/>
      <c r="F38" s="84"/>
      <c r="G38" s="83"/>
      <c r="H38" s="84"/>
      <c r="I38" s="85"/>
      <c r="J38" s="83"/>
      <c r="K38" s="83"/>
      <c r="L38" s="84"/>
      <c r="M38" s="94"/>
    </row>
    <row r="39" spans="1:26" ht="15.75" customHeight="1">
      <c r="B39" s="88" t="s">
        <v>453</v>
      </c>
      <c r="C39" s="89" t="s">
        <v>288</v>
      </c>
      <c r="D39" s="89" t="s">
        <v>295</v>
      </c>
      <c r="E39" s="89"/>
      <c r="F39" s="88" t="s">
        <v>15</v>
      </c>
      <c r="G39" s="89"/>
      <c r="H39" s="105"/>
      <c r="I39" s="106"/>
      <c r="J39" s="39"/>
      <c r="K39" s="107"/>
      <c r="L39" s="108">
        <f>ROUND(AVERAGE($L$49,$L$45,$L$40),0)</f>
        <v>44</v>
      </c>
      <c r="M39" s="107"/>
    </row>
    <row r="40" spans="1:26" ht="15.75" customHeight="1">
      <c r="A40" s="87"/>
      <c r="B40" s="97" t="s">
        <v>454</v>
      </c>
      <c r="C40" s="98" t="s">
        <v>288</v>
      </c>
      <c r="D40" s="98" t="s">
        <v>455</v>
      </c>
      <c r="E40" s="98" t="s">
        <v>456</v>
      </c>
      <c r="F40" s="97" t="s">
        <v>457</v>
      </c>
      <c r="G40" s="98" t="s">
        <v>396</v>
      </c>
      <c r="H40" s="97"/>
      <c r="I40" s="75" t="s">
        <v>458</v>
      </c>
      <c r="J40" s="37"/>
      <c r="K40" s="98"/>
      <c r="L40" s="99">
        <f>ROUND(AVERAGE(L41:L44),0)</f>
        <v>60</v>
      </c>
      <c r="M40" s="98"/>
      <c r="N40" s="87"/>
      <c r="O40" s="87"/>
      <c r="P40" s="87"/>
      <c r="Q40" s="87"/>
      <c r="R40" s="87"/>
      <c r="S40" s="87"/>
      <c r="T40" s="87"/>
      <c r="U40" s="87"/>
      <c r="V40" s="87"/>
      <c r="W40" s="87"/>
      <c r="X40" s="87"/>
      <c r="Y40" s="87"/>
      <c r="Z40" s="87"/>
    </row>
    <row r="41" spans="1:26" ht="365.25" customHeight="1">
      <c r="B41" s="35" t="s">
        <v>459</v>
      </c>
      <c r="C41" s="37" t="s">
        <v>288</v>
      </c>
      <c r="D41" s="37" t="s">
        <v>460</v>
      </c>
      <c r="E41" s="37" t="s">
        <v>461</v>
      </c>
      <c r="F41" s="35" t="s">
        <v>462</v>
      </c>
      <c r="G41" s="109" t="s">
        <v>463</v>
      </c>
      <c r="H41" s="35" t="s">
        <v>464</v>
      </c>
      <c r="I41" s="76" t="s">
        <v>465</v>
      </c>
      <c r="J41" s="37" t="s">
        <v>1377</v>
      </c>
      <c r="K41" s="37"/>
      <c r="L41" s="35">
        <v>60</v>
      </c>
      <c r="M41" s="37"/>
    </row>
    <row r="42" spans="1:26" ht="216.75" customHeight="1">
      <c r="B42" s="35" t="s">
        <v>466</v>
      </c>
      <c r="C42" s="37" t="s">
        <v>288</v>
      </c>
      <c r="D42" s="37" t="s">
        <v>467</v>
      </c>
      <c r="E42" s="37" t="s">
        <v>468</v>
      </c>
      <c r="F42" s="35" t="s">
        <v>469</v>
      </c>
      <c r="G42" s="37"/>
      <c r="H42" s="35" t="s">
        <v>470</v>
      </c>
      <c r="I42" s="76" t="s">
        <v>471</v>
      </c>
      <c r="J42" s="37" t="s">
        <v>1378</v>
      </c>
      <c r="K42" s="37"/>
      <c r="L42" s="35">
        <v>80</v>
      </c>
      <c r="M42" s="37"/>
    </row>
    <row r="43" spans="1:26" ht="184.5" customHeight="1">
      <c r="B43" s="35" t="s">
        <v>472</v>
      </c>
      <c r="C43" s="37" t="s">
        <v>288</v>
      </c>
      <c r="D43" s="37" t="s">
        <v>473</v>
      </c>
      <c r="E43" s="37" t="s">
        <v>474</v>
      </c>
      <c r="F43" s="35" t="s">
        <v>475</v>
      </c>
      <c r="G43" s="37"/>
      <c r="H43" s="35"/>
      <c r="I43" s="76" t="s">
        <v>476</v>
      </c>
      <c r="J43" s="206" t="s">
        <v>1379</v>
      </c>
      <c r="K43" s="37"/>
      <c r="L43" s="35">
        <v>60</v>
      </c>
      <c r="M43" s="37"/>
    </row>
    <row r="44" spans="1:26" ht="163.5" customHeight="1">
      <c r="B44" s="35" t="s">
        <v>478</v>
      </c>
      <c r="C44" s="37" t="s">
        <v>288</v>
      </c>
      <c r="D44" s="37" t="s">
        <v>479</v>
      </c>
      <c r="E44" s="37" t="s">
        <v>480</v>
      </c>
      <c r="F44" s="35" t="s">
        <v>481</v>
      </c>
      <c r="G44" s="37"/>
      <c r="H44" s="35" t="s">
        <v>482</v>
      </c>
      <c r="I44" s="76" t="s">
        <v>483</v>
      </c>
      <c r="J44" s="205" t="s">
        <v>1368</v>
      </c>
      <c r="K44" s="37"/>
      <c r="L44" s="35">
        <v>40</v>
      </c>
      <c r="M44" s="37"/>
    </row>
    <row r="45" spans="1:26" ht="15.75" customHeight="1">
      <c r="A45" s="87"/>
      <c r="B45" s="97" t="s">
        <v>484</v>
      </c>
      <c r="C45" s="98" t="s">
        <v>288</v>
      </c>
      <c r="D45" s="98" t="s">
        <v>485</v>
      </c>
      <c r="E45" s="98" t="s">
        <v>486</v>
      </c>
      <c r="F45" s="97" t="s">
        <v>487</v>
      </c>
      <c r="G45" s="110"/>
      <c r="H45" s="97"/>
      <c r="I45" s="75"/>
      <c r="J45" s="37"/>
      <c r="K45" s="98"/>
      <c r="L45" s="99">
        <f>ROUND(AVERAGE(L46:L48),0)</f>
        <v>40</v>
      </c>
      <c r="M45" s="98"/>
      <c r="N45" s="87"/>
      <c r="O45" s="87"/>
      <c r="P45" s="87"/>
      <c r="Q45" s="87"/>
      <c r="R45" s="87"/>
      <c r="S45" s="87"/>
      <c r="T45" s="87"/>
      <c r="U45" s="87"/>
      <c r="V45" s="87"/>
      <c r="W45" s="87"/>
      <c r="X45" s="87"/>
      <c r="Y45" s="87"/>
      <c r="Z45" s="87"/>
    </row>
    <row r="46" spans="1:26" ht="297.75" customHeight="1">
      <c r="B46" s="35" t="s">
        <v>488</v>
      </c>
      <c r="C46" s="37" t="s">
        <v>288</v>
      </c>
      <c r="D46" s="37" t="s">
        <v>489</v>
      </c>
      <c r="E46" s="37" t="s">
        <v>490</v>
      </c>
      <c r="F46" s="35" t="s">
        <v>491</v>
      </c>
      <c r="G46" s="111" t="s">
        <v>492</v>
      </c>
      <c r="H46" s="35"/>
      <c r="I46" s="76" t="s">
        <v>493</v>
      </c>
      <c r="J46" s="37" t="s">
        <v>1380</v>
      </c>
      <c r="K46" s="37"/>
      <c r="L46" s="35">
        <v>60</v>
      </c>
      <c r="M46" s="37"/>
    </row>
    <row r="47" spans="1:26" ht="143.25" customHeight="1">
      <c r="B47" s="35" t="s">
        <v>494</v>
      </c>
      <c r="C47" s="37" t="s">
        <v>288</v>
      </c>
      <c r="D47" s="37" t="s">
        <v>495</v>
      </c>
      <c r="E47" s="37"/>
      <c r="F47" s="35" t="s">
        <v>496</v>
      </c>
      <c r="G47" s="111"/>
      <c r="H47" s="35" t="s">
        <v>497</v>
      </c>
      <c r="I47" s="76" t="s">
        <v>498</v>
      </c>
      <c r="J47" s="37" t="s">
        <v>1381</v>
      </c>
      <c r="K47" s="37"/>
      <c r="L47" s="35">
        <v>20</v>
      </c>
      <c r="M47" s="37"/>
    </row>
    <row r="48" spans="1:26" ht="223.5" customHeight="1">
      <c r="B48" s="35" t="s">
        <v>499</v>
      </c>
      <c r="C48" s="37" t="s">
        <v>288</v>
      </c>
      <c r="D48" s="37" t="s">
        <v>500</v>
      </c>
      <c r="E48" s="37"/>
      <c r="F48" s="35" t="s">
        <v>501</v>
      </c>
      <c r="G48" s="111"/>
      <c r="H48" s="35" t="s">
        <v>502</v>
      </c>
      <c r="I48" s="76" t="s">
        <v>503</v>
      </c>
      <c r="J48" s="37" t="s">
        <v>1382</v>
      </c>
      <c r="K48" s="37"/>
      <c r="L48" s="35">
        <v>40</v>
      </c>
      <c r="M48" s="37"/>
    </row>
    <row r="49" spans="1:26" ht="15.75" customHeight="1">
      <c r="A49" s="87"/>
      <c r="B49" s="97" t="s">
        <v>504</v>
      </c>
      <c r="C49" s="98" t="s">
        <v>120</v>
      </c>
      <c r="D49" s="98" t="s">
        <v>330</v>
      </c>
      <c r="E49" s="98" t="s">
        <v>505</v>
      </c>
      <c r="F49" s="97" t="s">
        <v>506</v>
      </c>
      <c r="G49" s="110"/>
      <c r="H49" s="97"/>
      <c r="I49" s="75"/>
      <c r="J49" s="98"/>
      <c r="K49" s="98"/>
      <c r="L49" s="99">
        <f>ROUND(AVERAGE(L50:L52),0)</f>
        <v>33</v>
      </c>
      <c r="M49" s="98"/>
      <c r="N49" s="87"/>
      <c r="O49" s="87"/>
      <c r="P49" s="87"/>
      <c r="Q49" s="87"/>
      <c r="R49" s="87"/>
      <c r="S49" s="87"/>
      <c r="T49" s="87"/>
      <c r="U49" s="87"/>
      <c r="V49" s="87"/>
      <c r="W49" s="87"/>
      <c r="X49" s="87"/>
      <c r="Y49" s="87"/>
      <c r="Z49" s="87"/>
    </row>
    <row r="50" spans="1:26" ht="222.75" customHeight="1">
      <c r="B50" s="35" t="s">
        <v>507</v>
      </c>
      <c r="C50" s="37" t="s">
        <v>120</v>
      </c>
      <c r="D50" s="37" t="s">
        <v>508</v>
      </c>
      <c r="E50" s="37"/>
      <c r="F50" s="35" t="s">
        <v>509</v>
      </c>
      <c r="G50" s="111"/>
      <c r="H50" s="35" t="s">
        <v>510</v>
      </c>
      <c r="I50" s="76" t="s">
        <v>511</v>
      </c>
      <c r="J50" s="37" t="s">
        <v>1383</v>
      </c>
      <c r="K50" s="37"/>
      <c r="L50" s="35">
        <v>20</v>
      </c>
      <c r="M50" s="37"/>
    </row>
    <row r="51" spans="1:26" ht="88.5" customHeight="1">
      <c r="B51" s="35" t="s">
        <v>512</v>
      </c>
      <c r="C51" s="37" t="s">
        <v>120</v>
      </c>
      <c r="D51" s="37" t="s">
        <v>513</v>
      </c>
      <c r="E51" s="37"/>
      <c r="F51" s="35" t="s">
        <v>514</v>
      </c>
      <c r="G51" s="111"/>
      <c r="H51" s="35" t="s">
        <v>515</v>
      </c>
      <c r="I51" s="76" t="s">
        <v>516</v>
      </c>
      <c r="J51" s="37" t="s">
        <v>517</v>
      </c>
      <c r="K51" s="37"/>
      <c r="L51" s="35">
        <v>60</v>
      </c>
      <c r="M51" s="37"/>
    </row>
    <row r="52" spans="1:26" ht="192" customHeight="1">
      <c r="A52" s="6"/>
      <c r="B52" s="58" t="s">
        <v>518</v>
      </c>
      <c r="C52" s="57" t="s">
        <v>120</v>
      </c>
      <c r="D52" s="57" t="s">
        <v>519</v>
      </c>
      <c r="E52" s="57"/>
      <c r="F52" s="58" t="s">
        <v>520</v>
      </c>
      <c r="G52" s="112"/>
      <c r="H52" s="58" t="s">
        <v>521</v>
      </c>
      <c r="I52" s="77" t="s">
        <v>522</v>
      </c>
      <c r="J52" s="37" t="s">
        <v>1384</v>
      </c>
      <c r="K52" s="57"/>
      <c r="L52" s="58">
        <v>20</v>
      </c>
      <c r="M52" s="57"/>
      <c r="N52" s="6"/>
      <c r="O52" s="6"/>
      <c r="P52" s="6"/>
      <c r="Q52" s="6"/>
      <c r="R52" s="6"/>
      <c r="S52" s="6"/>
      <c r="T52" s="6"/>
      <c r="U52" s="6"/>
      <c r="V52" s="6"/>
      <c r="W52" s="6"/>
      <c r="X52" s="6"/>
      <c r="Y52" s="6"/>
      <c r="Z52" s="6"/>
    </row>
    <row r="53" spans="1:26" ht="28.5" customHeight="1">
      <c r="B53" s="82" t="s">
        <v>276</v>
      </c>
      <c r="C53" s="83"/>
      <c r="D53" s="83"/>
      <c r="E53" s="83"/>
      <c r="F53" s="84"/>
      <c r="G53" s="83"/>
      <c r="H53" s="84"/>
      <c r="I53" s="85"/>
      <c r="J53" s="83"/>
      <c r="K53" s="83"/>
      <c r="L53" s="84"/>
      <c r="M53" s="94"/>
    </row>
    <row r="54" spans="1:26" ht="15.75" customHeight="1">
      <c r="B54" s="88" t="s">
        <v>523</v>
      </c>
      <c r="C54" s="89" t="s">
        <v>524</v>
      </c>
      <c r="D54" s="89" t="s">
        <v>276</v>
      </c>
      <c r="E54" s="89"/>
      <c r="F54" s="88" t="s">
        <v>32</v>
      </c>
      <c r="G54" s="89"/>
      <c r="H54" s="105"/>
      <c r="I54" s="106"/>
      <c r="J54" s="107"/>
      <c r="K54" s="107"/>
      <c r="L54" s="91">
        <f>AVERAGE($L$59,$L$55)</f>
        <v>26.5</v>
      </c>
      <c r="M54" s="107"/>
    </row>
    <row r="55" spans="1:26" ht="41.25" customHeight="1">
      <c r="B55" s="97" t="s">
        <v>525</v>
      </c>
      <c r="C55" s="98" t="s">
        <v>524</v>
      </c>
      <c r="D55" s="98" t="s">
        <v>277</v>
      </c>
      <c r="E55" s="98" t="s">
        <v>526</v>
      </c>
      <c r="F55" s="97" t="s">
        <v>527</v>
      </c>
      <c r="G55" s="37"/>
      <c r="H55" s="35"/>
      <c r="I55" s="76"/>
      <c r="J55" s="37"/>
      <c r="K55" s="37"/>
      <c r="L55" s="99">
        <f>ROUND(AVERAGE(L56:L58),0)</f>
        <v>53</v>
      </c>
      <c r="M55" s="37"/>
    </row>
    <row r="56" spans="1:26" ht="268.5" customHeight="1">
      <c r="B56" s="35" t="s">
        <v>528</v>
      </c>
      <c r="C56" s="37" t="s">
        <v>524</v>
      </c>
      <c r="D56" s="37" t="s">
        <v>278</v>
      </c>
      <c r="E56" s="37"/>
      <c r="F56" s="35" t="s">
        <v>529</v>
      </c>
      <c r="G56" s="37" t="s">
        <v>396</v>
      </c>
      <c r="H56" s="35" t="s">
        <v>530</v>
      </c>
      <c r="I56" s="76" t="s">
        <v>531</v>
      </c>
      <c r="J56" s="37" t="s">
        <v>1385</v>
      </c>
      <c r="K56" s="37"/>
      <c r="L56" s="35">
        <v>80</v>
      </c>
      <c r="M56" s="37"/>
    </row>
    <row r="57" spans="1:26" ht="371.25" customHeight="1">
      <c r="B57" s="35" t="s">
        <v>532</v>
      </c>
      <c r="C57" s="37" t="s">
        <v>524</v>
      </c>
      <c r="D57" s="37" t="s">
        <v>279</v>
      </c>
      <c r="E57" s="37" t="s">
        <v>533</v>
      </c>
      <c r="F57" s="35" t="s">
        <v>534</v>
      </c>
      <c r="G57" s="37" t="s">
        <v>412</v>
      </c>
      <c r="H57" s="35" t="s">
        <v>535</v>
      </c>
      <c r="I57" s="207" t="s">
        <v>536</v>
      </c>
      <c r="J57" s="37" t="s">
        <v>1385</v>
      </c>
      <c r="K57" s="37"/>
      <c r="L57" s="35">
        <v>60</v>
      </c>
      <c r="M57" s="37"/>
    </row>
    <row r="58" spans="1:26" ht="185.25" customHeight="1">
      <c r="B58" s="35" t="s">
        <v>448</v>
      </c>
      <c r="C58" s="37" t="s">
        <v>524</v>
      </c>
      <c r="D58" s="37" t="s">
        <v>280</v>
      </c>
      <c r="E58" s="37"/>
      <c r="F58" s="35" t="s">
        <v>537</v>
      </c>
      <c r="G58" s="37" t="s">
        <v>538</v>
      </c>
      <c r="H58" s="35" t="s">
        <v>539</v>
      </c>
      <c r="I58" s="76" t="s">
        <v>540</v>
      </c>
      <c r="J58" s="206" t="s">
        <v>1386</v>
      </c>
      <c r="K58" s="37"/>
      <c r="L58" s="35">
        <v>20</v>
      </c>
      <c r="M58" s="37"/>
    </row>
    <row r="59" spans="1:26" ht="74.25" customHeight="1">
      <c r="B59" s="97" t="s">
        <v>541</v>
      </c>
      <c r="C59" s="98" t="s">
        <v>524</v>
      </c>
      <c r="D59" s="98" t="s">
        <v>281</v>
      </c>
      <c r="E59" s="98" t="s">
        <v>542</v>
      </c>
      <c r="F59" s="97" t="s">
        <v>543</v>
      </c>
      <c r="G59" s="37"/>
      <c r="H59" s="35"/>
      <c r="I59" s="76"/>
      <c r="J59" s="37"/>
      <c r="K59" s="37"/>
      <c r="L59" s="99">
        <f>L60</f>
        <v>0</v>
      </c>
      <c r="M59" s="37"/>
    </row>
    <row r="60" spans="1:26" ht="150" customHeight="1">
      <c r="B60" s="35" t="s">
        <v>544</v>
      </c>
      <c r="C60" s="37" t="s">
        <v>524</v>
      </c>
      <c r="D60" s="37" t="s">
        <v>282</v>
      </c>
      <c r="E60" s="37"/>
      <c r="F60" s="35" t="s">
        <v>545</v>
      </c>
      <c r="G60" s="37"/>
      <c r="H60" s="35" t="s">
        <v>546</v>
      </c>
      <c r="I60" s="76" t="s">
        <v>547</v>
      </c>
      <c r="J60" s="37"/>
      <c r="K60" s="37"/>
      <c r="L60" s="35">
        <v>0</v>
      </c>
      <c r="M60" s="37"/>
    </row>
    <row r="61" spans="1:26" ht="28.5" customHeight="1">
      <c r="B61" s="82" t="s">
        <v>261</v>
      </c>
      <c r="C61" s="83"/>
      <c r="D61" s="83"/>
      <c r="E61" s="83"/>
      <c r="F61" s="84"/>
      <c r="G61" s="83"/>
      <c r="H61" s="84"/>
      <c r="I61" s="85"/>
      <c r="J61" s="83"/>
      <c r="K61" s="83"/>
      <c r="L61" s="84"/>
      <c r="M61" s="94"/>
    </row>
    <row r="62" spans="1:26" ht="15.75" customHeight="1">
      <c r="B62" s="88" t="s">
        <v>548</v>
      </c>
      <c r="C62" s="89" t="s">
        <v>549</v>
      </c>
      <c r="D62" s="89" t="s">
        <v>261</v>
      </c>
      <c r="E62" s="89"/>
      <c r="F62" s="88" t="s">
        <v>33</v>
      </c>
      <c r="G62" s="89"/>
      <c r="H62" s="105"/>
      <c r="I62" s="106"/>
      <c r="J62" s="39"/>
      <c r="K62" s="107"/>
      <c r="L62" s="91">
        <f>AVERAGE($L$63,$L$69)</f>
        <v>76</v>
      </c>
      <c r="M62" s="107"/>
    </row>
    <row r="63" spans="1:26" ht="117.75" customHeight="1">
      <c r="A63" s="87"/>
      <c r="B63" s="97" t="s">
        <v>550</v>
      </c>
      <c r="C63" s="98" t="s">
        <v>288</v>
      </c>
      <c r="D63" s="98" t="s">
        <v>296</v>
      </c>
      <c r="E63" s="98" t="s">
        <v>551</v>
      </c>
      <c r="F63" s="97" t="s">
        <v>552</v>
      </c>
      <c r="G63" s="98"/>
      <c r="H63" s="97" t="s">
        <v>553</v>
      </c>
      <c r="I63" s="75" t="s">
        <v>554</v>
      </c>
      <c r="J63" s="87"/>
      <c r="K63" s="87"/>
      <c r="L63" s="99">
        <f>ROUND(AVERAGE(L64:L67),0)</f>
        <v>85</v>
      </c>
      <c r="M63" s="98"/>
      <c r="N63" s="87"/>
      <c r="O63" s="87"/>
      <c r="P63" s="87"/>
      <c r="Q63" s="87"/>
      <c r="R63" s="87"/>
      <c r="S63" s="87"/>
      <c r="T63" s="87"/>
      <c r="U63" s="87"/>
      <c r="V63" s="87"/>
      <c r="W63" s="87"/>
      <c r="X63" s="87"/>
      <c r="Y63" s="87"/>
      <c r="Z63" s="87"/>
    </row>
    <row r="64" spans="1:26" ht="87.75" customHeight="1">
      <c r="B64" s="35" t="s">
        <v>555</v>
      </c>
      <c r="C64" s="37" t="s">
        <v>288</v>
      </c>
      <c r="D64" s="37" t="s">
        <v>556</v>
      </c>
      <c r="E64" s="37"/>
      <c r="F64" s="35" t="s">
        <v>557</v>
      </c>
      <c r="G64" s="98" t="s">
        <v>558</v>
      </c>
      <c r="H64" s="35"/>
      <c r="I64" s="76" t="s">
        <v>559</v>
      </c>
      <c r="J64" s="36" t="s">
        <v>560</v>
      </c>
      <c r="K64" s="37"/>
      <c r="L64" s="35">
        <v>100</v>
      </c>
      <c r="M64" s="37"/>
    </row>
    <row r="65" spans="1:26" ht="318.75" customHeight="1">
      <c r="B65" s="35" t="s">
        <v>561</v>
      </c>
      <c r="C65" s="37" t="s">
        <v>120</v>
      </c>
      <c r="D65" s="37" t="s">
        <v>331</v>
      </c>
      <c r="E65" s="37"/>
      <c r="F65" s="35" t="s">
        <v>562</v>
      </c>
      <c r="G65" s="98"/>
      <c r="H65" s="35"/>
      <c r="I65" s="207" t="s">
        <v>563</v>
      </c>
      <c r="J65" s="37" t="s">
        <v>564</v>
      </c>
      <c r="K65" s="37"/>
      <c r="L65" s="35">
        <v>80</v>
      </c>
      <c r="M65" s="37"/>
    </row>
    <row r="66" spans="1:26" ht="147" customHeight="1">
      <c r="B66" s="35" t="s">
        <v>565</v>
      </c>
      <c r="C66" s="37" t="s">
        <v>288</v>
      </c>
      <c r="D66" s="37" t="s">
        <v>566</v>
      </c>
      <c r="E66" s="37" t="s">
        <v>567</v>
      </c>
      <c r="F66" s="35" t="s">
        <v>568</v>
      </c>
      <c r="G66" s="98"/>
      <c r="H66" s="35" t="s">
        <v>569</v>
      </c>
      <c r="I66" s="76" t="s">
        <v>570</v>
      </c>
      <c r="J66" s="36" t="s">
        <v>571</v>
      </c>
      <c r="K66" s="37"/>
      <c r="L66" s="35">
        <v>80</v>
      </c>
      <c r="M66" s="37"/>
    </row>
    <row r="67" spans="1:26" ht="149.25" customHeight="1">
      <c r="B67" s="35" t="s">
        <v>572</v>
      </c>
      <c r="C67" s="37" t="s">
        <v>288</v>
      </c>
      <c r="D67" s="37" t="s">
        <v>573</v>
      </c>
      <c r="E67" s="37" t="s">
        <v>574</v>
      </c>
      <c r="F67" s="35" t="s">
        <v>575</v>
      </c>
      <c r="G67" s="98"/>
      <c r="H67" s="35" t="s">
        <v>576</v>
      </c>
      <c r="I67" s="76" t="s">
        <v>577</v>
      </c>
      <c r="J67" s="36" t="s">
        <v>578</v>
      </c>
      <c r="K67" s="37"/>
      <c r="L67" s="35">
        <v>80</v>
      </c>
      <c r="M67" s="37"/>
    </row>
    <row r="68" spans="1:26" ht="15.75" customHeight="1">
      <c r="B68" s="35" t="s">
        <v>579</v>
      </c>
      <c r="C68" s="37" t="s">
        <v>134</v>
      </c>
      <c r="D68" s="37" t="s">
        <v>580</v>
      </c>
      <c r="E68" s="37"/>
      <c r="F68" s="35" t="s">
        <v>581</v>
      </c>
      <c r="G68" s="98"/>
      <c r="H68" s="35"/>
      <c r="I68" s="76" t="s">
        <v>134</v>
      </c>
      <c r="J68" s="37"/>
      <c r="K68" s="37"/>
      <c r="L68" s="35">
        <v>0</v>
      </c>
      <c r="M68" s="37"/>
    </row>
    <row r="69" spans="1:26" ht="15.75" customHeight="1">
      <c r="A69" s="87"/>
      <c r="B69" s="97" t="s">
        <v>582</v>
      </c>
      <c r="C69" s="98" t="s">
        <v>257</v>
      </c>
      <c r="D69" s="98" t="s">
        <v>258</v>
      </c>
      <c r="E69" s="98"/>
      <c r="F69" s="97" t="s">
        <v>583</v>
      </c>
      <c r="G69" s="98" t="s">
        <v>558</v>
      </c>
      <c r="H69" s="97"/>
      <c r="I69" s="75"/>
      <c r="J69" s="98"/>
      <c r="K69" s="98"/>
      <c r="L69" s="99">
        <f>ROUND(AVERAGE(L70:L72),0)</f>
        <v>67</v>
      </c>
      <c r="M69" s="98"/>
      <c r="N69" s="87"/>
      <c r="O69" s="87"/>
      <c r="P69" s="87"/>
      <c r="Q69" s="87"/>
      <c r="R69" s="87"/>
      <c r="S69" s="87"/>
      <c r="T69" s="87"/>
      <c r="U69" s="87"/>
      <c r="V69" s="87"/>
      <c r="W69" s="87"/>
      <c r="X69" s="87"/>
      <c r="Y69" s="87"/>
      <c r="Z69" s="87"/>
    </row>
    <row r="70" spans="1:26" ht="118.5" customHeight="1">
      <c r="B70" s="35" t="s">
        <v>584</v>
      </c>
      <c r="C70" s="37" t="s">
        <v>257</v>
      </c>
      <c r="D70" s="37" t="s">
        <v>259</v>
      </c>
      <c r="E70" s="37"/>
      <c r="F70" s="35" t="s">
        <v>585</v>
      </c>
      <c r="G70" s="98"/>
      <c r="H70" s="35"/>
      <c r="I70" s="76" t="s">
        <v>1293</v>
      </c>
      <c r="J70" s="37"/>
      <c r="K70" s="37"/>
      <c r="L70" s="35">
        <v>100</v>
      </c>
      <c r="M70" s="37"/>
    </row>
    <row r="71" spans="1:26" ht="111.75" customHeight="1">
      <c r="B71" s="35" t="s">
        <v>586</v>
      </c>
      <c r="C71" s="37" t="s">
        <v>257</v>
      </c>
      <c r="D71" s="37" t="s">
        <v>260</v>
      </c>
      <c r="E71" s="37" t="s">
        <v>587</v>
      </c>
      <c r="F71" s="35" t="s">
        <v>588</v>
      </c>
      <c r="G71" s="98"/>
      <c r="H71" s="35" t="s">
        <v>589</v>
      </c>
      <c r="I71" s="76" t="s">
        <v>590</v>
      </c>
      <c r="J71" s="113" t="s">
        <v>591</v>
      </c>
      <c r="K71" s="37"/>
      <c r="L71" s="35">
        <v>40</v>
      </c>
      <c r="M71" s="37" t="s">
        <v>1388</v>
      </c>
    </row>
    <row r="72" spans="1:26" ht="158.25" customHeight="1">
      <c r="B72" s="35" t="s">
        <v>592</v>
      </c>
      <c r="C72" s="37" t="s">
        <v>288</v>
      </c>
      <c r="D72" s="37" t="s">
        <v>593</v>
      </c>
      <c r="E72" s="37" t="s">
        <v>594</v>
      </c>
      <c r="F72" s="35" t="s">
        <v>595</v>
      </c>
      <c r="G72" s="98"/>
      <c r="H72" s="35" t="s">
        <v>596</v>
      </c>
      <c r="I72" s="76" t="s">
        <v>597</v>
      </c>
      <c r="J72" s="37"/>
      <c r="K72" s="37"/>
      <c r="L72" s="35">
        <v>60</v>
      </c>
      <c r="M72" s="37"/>
    </row>
    <row r="73" spans="1:26" ht="28.5" customHeight="1">
      <c r="B73" s="82" t="s">
        <v>29</v>
      </c>
      <c r="C73" s="83"/>
      <c r="D73" s="83"/>
      <c r="E73" s="83"/>
      <c r="F73" s="84"/>
      <c r="G73" s="83"/>
      <c r="H73" s="84"/>
      <c r="I73" s="85"/>
      <c r="J73" s="83"/>
      <c r="K73" s="83"/>
      <c r="L73" s="84"/>
      <c r="M73" s="94"/>
    </row>
    <row r="74" spans="1:26" ht="15.75" customHeight="1">
      <c r="B74" s="88" t="s">
        <v>598</v>
      </c>
      <c r="C74" s="89" t="s">
        <v>272</v>
      </c>
      <c r="D74" s="89" t="s">
        <v>29</v>
      </c>
      <c r="E74" s="89"/>
      <c r="F74" s="88" t="s">
        <v>28</v>
      </c>
      <c r="G74" s="89"/>
      <c r="H74" s="105"/>
      <c r="I74" s="106"/>
      <c r="J74" s="107"/>
      <c r="K74" s="107"/>
      <c r="L74" s="91">
        <f>ROUND(AVERAGE($L$75,$L$76),0)</f>
        <v>30</v>
      </c>
      <c r="M74" s="107"/>
    </row>
    <row r="75" spans="1:26" ht="319.5" customHeight="1">
      <c r="B75" s="35" t="s">
        <v>599</v>
      </c>
      <c r="C75" s="37" t="s">
        <v>272</v>
      </c>
      <c r="D75" s="37" t="s">
        <v>273</v>
      </c>
      <c r="E75" s="37" t="s">
        <v>600</v>
      </c>
      <c r="F75" s="35" t="s">
        <v>601</v>
      </c>
      <c r="G75" s="37" t="s">
        <v>412</v>
      </c>
      <c r="H75" s="35"/>
      <c r="I75" s="207" t="s">
        <v>602</v>
      </c>
      <c r="J75" s="37" t="s">
        <v>603</v>
      </c>
      <c r="K75" s="37"/>
      <c r="L75" s="35">
        <v>40</v>
      </c>
      <c r="M75" s="37"/>
    </row>
    <row r="76" spans="1:26" ht="141.75" customHeight="1">
      <c r="A76" s="87"/>
      <c r="B76" s="35" t="s">
        <v>604</v>
      </c>
      <c r="C76" s="37" t="s">
        <v>272</v>
      </c>
      <c r="D76" s="37" t="s">
        <v>274</v>
      </c>
      <c r="E76" s="37" t="s">
        <v>605</v>
      </c>
      <c r="F76" s="35" t="s">
        <v>606</v>
      </c>
      <c r="G76" s="37" t="s">
        <v>412</v>
      </c>
      <c r="H76" s="35"/>
      <c r="I76" s="76" t="s">
        <v>607</v>
      </c>
      <c r="J76" s="37"/>
      <c r="K76" s="37"/>
      <c r="L76" s="35">
        <v>20</v>
      </c>
      <c r="M76" s="37"/>
      <c r="N76" s="87"/>
      <c r="O76" s="87"/>
      <c r="P76" s="87"/>
      <c r="Q76" s="87"/>
      <c r="R76" s="87"/>
      <c r="S76" s="87"/>
      <c r="T76" s="87"/>
      <c r="U76" s="87"/>
      <c r="V76" s="87"/>
      <c r="W76" s="87"/>
      <c r="X76" s="87"/>
      <c r="Y76" s="87"/>
      <c r="Z76" s="87"/>
    </row>
    <row r="77" spans="1:26" ht="15.75" customHeight="1">
      <c r="B77" s="87"/>
      <c r="C77" s="87"/>
      <c r="D77" s="114"/>
      <c r="E77" s="115"/>
      <c r="F77" s="116"/>
      <c r="G77" s="115"/>
      <c r="H77" s="12"/>
      <c r="I77" s="11"/>
      <c r="L77" s="12"/>
      <c r="M77" s="10"/>
    </row>
    <row r="78" spans="1:26" ht="15.75" customHeight="1">
      <c r="D78" s="11"/>
      <c r="F78" s="73"/>
      <c r="G78" s="11"/>
      <c r="H78" s="12"/>
      <c r="L78" s="12"/>
      <c r="M78" s="10"/>
    </row>
    <row r="79" spans="1:26" ht="15.75" customHeight="1">
      <c r="D79" s="11"/>
      <c r="F79" s="73"/>
      <c r="G79" s="11"/>
      <c r="H79" s="12"/>
      <c r="L79" s="12"/>
    </row>
    <row r="80" spans="1:26" ht="15.75" customHeight="1">
      <c r="D80" s="11"/>
      <c r="F80" s="73"/>
      <c r="G80" s="11"/>
      <c r="H80" s="12"/>
      <c r="L80" s="12"/>
    </row>
    <row r="81" spans="4:12" ht="15.75" customHeight="1">
      <c r="D81" s="11"/>
      <c r="F81" s="73"/>
      <c r="G81" s="11"/>
      <c r="H81" s="12"/>
      <c r="L81" s="12"/>
    </row>
    <row r="82" spans="4:12" ht="15.75" customHeight="1">
      <c r="D82" s="11"/>
      <c r="F82" s="73"/>
      <c r="G82" s="11"/>
      <c r="H82" s="12"/>
      <c r="L82" s="12"/>
    </row>
    <row r="83" spans="4:12" ht="15.75" customHeight="1">
      <c r="D83" s="11"/>
      <c r="F83" s="73"/>
      <c r="G83" s="11"/>
      <c r="H83" s="12"/>
      <c r="L83" s="12"/>
    </row>
    <row r="84" spans="4:12" ht="15.75" customHeight="1">
      <c r="D84" s="11"/>
      <c r="F84" s="73"/>
      <c r="G84" s="11"/>
      <c r="H84" s="12"/>
      <c r="L84" s="12"/>
    </row>
    <row r="85" spans="4:12" ht="15.75" customHeight="1">
      <c r="D85" s="11"/>
      <c r="F85" s="73"/>
      <c r="G85" s="11"/>
      <c r="H85" s="12"/>
      <c r="L85" s="12"/>
    </row>
    <row r="86" spans="4:12" ht="15.75" customHeight="1">
      <c r="D86" s="11"/>
      <c r="F86" s="73"/>
      <c r="G86" s="11"/>
      <c r="H86" s="12"/>
      <c r="L86" s="12"/>
    </row>
    <row r="87" spans="4:12" ht="15.75" customHeight="1">
      <c r="D87" s="11"/>
      <c r="F87" s="73"/>
      <c r="G87" s="11"/>
      <c r="H87" s="12"/>
      <c r="L87" s="12"/>
    </row>
    <row r="88" spans="4:12" ht="15.75" customHeight="1">
      <c r="D88" s="11"/>
      <c r="F88" s="73"/>
      <c r="G88" s="11"/>
      <c r="H88" s="12"/>
      <c r="L88" s="12"/>
    </row>
    <row r="89" spans="4:12" ht="15.75" customHeight="1">
      <c r="D89" s="11"/>
      <c r="F89" s="73"/>
      <c r="G89" s="11"/>
      <c r="H89" s="12"/>
      <c r="L89" s="12"/>
    </row>
    <row r="90" spans="4:12" ht="15.75" customHeight="1">
      <c r="D90" s="11"/>
      <c r="F90" s="73"/>
      <c r="G90" s="11"/>
      <c r="H90" s="12"/>
      <c r="L90" s="12"/>
    </row>
    <row r="91" spans="4:12" ht="15.75" customHeight="1">
      <c r="D91" s="11"/>
      <c r="F91" s="73"/>
      <c r="G91" s="11"/>
      <c r="H91" s="12"/>
      <c r="L91" s="12"/>
    </row>
    <row r="92" spans="4:12" ht="15.75" customHeight="1">
      <c r="D92" s="11"/>
      <c r="F92" s="73"/>
      <c r="G92" s="11"/>
      <c r="H92" s="12"/>
      <c r="L92" s="12"/>
    </row>
    <row r="93" spans="4:12" ht="15.75" customHeight="1">
      <c r="D93" s="11"/>
      <c r="F93" s="73"/>
      <c r="G93" s="11"/>
      <c r="H93" s="12"/>
      <c r="L93" s="12"/>
    </row>
    <row r="94" spans="4:12" ht="15.75" customHeight="1">
      <c r="D94" s="11"/>
      <c r="F94" s="73"/>
      <c r="G94" s="11"/>
      <c r="H94" s="12"/>
      <c r="L94" s="12"/>
    </row>
    <row r="95" spans="4:12" ht="15.75" customHeight="1">
      <c r="D95" s="11"/>
      <c r="F95" s="73"/>
      <c r="G95" s="11"/>
      <c r="H95" s="12"/>
      <c r="L95" s="12"/>
    </row>
    <row r="96" spans="4:12" ht="15.75" customHeight="1">
      <c r="D96" s="11"/>
      <c r="F96" s="73"/>
      <c r="G96" s="11"/>
      <c r="H96" s="12"/>
      <c r="L96" s="12"/>
    </row>
    <row r="97" spans="4:12" ht="15.75" customHeight="1">
      <c r="D97" s="11"/>
      <c r="F97" s="73"/>
      <c r="G97" s="11"/>
      <c r="H97" s="12"/>
      <c r="L97" s="12"/>
    </row>
    <row r="98" spans="4:12" ht="15.75" customHeight="1">
      <c r="D98" s="11"/>
      <c r="F98" s="73"/>
      <c r="G98" s="11"/>
      <c r="H98" s="12"/>
      <c r="L98" s="12"/>
    </row>
    <row r="99" spans="4:12" ht="15.75" customHeight="1">
      <c r="D99" s="11"/>
      <c r="F99" s="73"/>
      <c r="G99" s="11"/>
      <c r="H99" s="12"/>
      <c r="L99" s="12"/>
    </row>
    <row r="100" spans="4:12" ht="15.75" customHeight="1">
      <c r="D100" s="11"/>
      <c r="F100" s="73"/>
      <c r="G100" s="11"/>
      <c r="H100" s="12"/>
      <c r="L100" s="12"/>
    </row>
    <row r="101" spans="4:12" ht="15.75" customHeight="1">
      <c r="D101" s="11"/>
      <c r="F101" s="73"/>
      <c r="G101" s="11"/>
      <c r="H101" s="12"/>
      <c r="L101" s="12"/>
    </row>
    <row r="102" spans="4:12" ht="15.75" customHeight="1">
      <c r="D102" s="11"/>
      <c r="F102" s="73"/>
      <c r="G102" s="11"/>
      <c r="H102" s="12"/>
      <c r="L102" s="12"/>
    </row>
    <row r="103" spans="4:12" ht="15.75" customHeight="1">
      <c r="D103" s="11"/>
      <c r="F103" s="73"/>
      <c r="G103" s="11"/>
      <c r="H103" s="12"/>
      <c r="L103" s="12"/>
    </row>
    <row r="104" spans="4:12" ht="15.75" customHeight="1">
      <c r="D104" s="11"/>
      <c r="F104" s="73"/>
      <c r="G104" s="11"/>
      <c r="H104" s="12"/>
      <c r="L104" s="12"/>
    </row>
    <row r="105" spans="4:12" ht="15.75" customHeight="1">
      <c r="D105" s="11"/>
      <c r="F105" s="73"/>
      <c r="G105" s="11"/>
      <c r="H105" s="12"/>
      <c r="L105" s="12"/>
    </row>
    <row r="106" spans="4:12" ht="15.75" customHeight="1">
      <c r="D106" s="11"/>
      <c r="F106" s="73"/>
      <c r="G106" s="11"/>
      <c r="H106" s="12"/>
      <c r="L106" s="12"/>
    </row>
    <row r="107" spans="4:12" ht="15.75" customHeight="1">
      <c r="D107" s="11"/>
      <c r="F107" s="73"/>
      <c r="G107" s="11"/>
      <c r="H107" s="12"/>
      <c r="L107" s="12"/>
    </row>
    <row r="108" spans="4:12" ht="15.75" customHeight="1">
      <c r="D108" s="11"/>
      <c r="F108" s="73"/>
      <c r="G108" s="11"/>
      <c r="H108" s="12"/>
      <c r="L108" s="12"/>
    </row>
    <row r="109" spans="4:12" ht="15.75" customHeight="1">
      <c r="D109" s="11"/>
      <c r="F109" s="73"/>
      <c r="G109" s="11"/>
      <c r="H109" s="12"/>
      <c r="L109" s="12"/>
    </row>
    <row r="110" spans="4:12" ht="15.75" customHeight="1">
      <c r="D110" s="11"/>
      <c r="F110" s="73"/>
      <c r="G110" s="11"/>
      <c r="H110" s="12"/>
      <c r="L110" s="12"/>
    </row>
    <row r="111" spans="4:12" ht="15.75" customHeight="1">
      <c r="D111" s="11"/>
      <c r="F111" s="73"/>
      <c r="G111" s="11"/>
      <c r="H111" s="12"/>
      <c r="L111" s="12"/>
    </row>
    <row r="112" spans="4:12" ht="15.75" customHeight="1">
      <c r="D112" s="11"/>
      <c r="F112" s="73"/>
      <c r="G112" s="11"/>
      <c r="H112" s="12"/>
      <c r="L112" s="12"/>
    </row>
    <row r="113" spans="4:12" ht="15.75" customHeight="1">
      <c r="D113" s="11"/>
      <c r="F113" s="73"/>
      <c r="G113" s="11"/>
      <c r="H113" s="12"/>
      <c r="L113" s="12"/>
    </row>
    <row r="114" spans="4:12" ht="15.75" customHeight="1">
      <c r="D114" s="11"/>
      <c r="F114" s="73"/>
      <c r="G114" s="11"/>
      <c r="H114" s="12"/>
      <c r="L114" s="12"/>
    </row>
    <row r="115" spans="4:12" ht="15.75" customHeight="1">
      <c r="D115" s="11"/>
      <c r="F115" s="73"/>
      <c r="G115" s="11"/>
      <c r="H115" s="12"/>
      <c r="L115" s="12"/>
    </row>
    <row r="116" spans="4:12" ht="15.75" customHeight="1">
      <c r="D116" s="11"/>
      <c r="F116" s="73"/>
      <c r="G116" s="11"/>
      <c r="H116" s="12"/>
      <c r="L116" s="12"/>
    </row>
    <row r="117" spans="4:12" ht="15.75" customHeight="1">
      <c r="D117" s="11"/>
      <c r="F117" s="73"/>
      <c r="G117" s="11"/>
      <c r="H117" s="12"/>
      <c r="L117" s="12"/>
    </row>
    <row r="118" spans="4:12" ht="15.75" customHeight="1">
      <c r="D118" s="11"/>
      <c r="F118" s="73"/>
      <c r="G118" s="11"/>
      <c r="H118" s="12"/>
      <c r="L118" s="12"/>
    </row>
    <row r="119" spans="4:12" ht="15.75" customHeight="1">
      <c r="D119" s="11"/>
      <c r="F119" s="73"/>
      <c r="G119" s="11"/>
      <c r="H119" s="12"/>
      <c r="L119" s="12"/>
    </row>
    <row r="120" spans="4:12" ht="15.75" customHeight="1">
      <c r="D120" s="11"/>
      <c r="F120" s="73"/>
      <c r="G120" s="11"/>
      <c r="H120" s="12"/>
      <c r="L120" s="12"/>
    </row>
    <row r="121" spans="4:12" ht="15.75" customHeight="1">
      <c r="D121" s="11"/>
      <c r="F121" s="73"/>
      <c r="G121" s="11"/>
      <c r="H121" s="12"/>
      <c r="L121" s="12"/>
    </row>
    <row r="122" spans="4:12" ht="15.75" customHeight="1">
      <c r="D122" s="11"/>
      <c r="F122" s="73"/>
      <c r="G122" s="11"/>
      <c r="H122" s="12"/>
      <c r="L122" s="12"/>
    </row>
    <row r="123" spans="4:12" ht="15.75" customHeight="1">
      <c r="D123" s="11"/>
      <c r="F123" s="73"/>
      <c r="G123" s="11"/>
      <c r="H123" s="12"/>
      <c r="L123" s="12"/>
    </row>
    <row r="124" spans="4:12" ht="15.75" customHeight="1">
      <c r="D124" s="11"/>
      <c r="F124" s="73"/>
      <c r="G124" s="11"/>
      <c r="H124" s="12"/>
      <c r="L124" s="12"/>
    </row>
    <row r="125" spans="4:12" ht="15.75" customHeight="1">
      <c r="D125" s="11"/>
      <c r="F125" s="73"/>
      <c r="G125" s="11"/>
      <c r="H125" s="12"/>
      <c r="L125" s="12"/>
    </row>
    <row r="126" spans="4:12" ht="15.75" customHeight="1">
      <c r="D126" s="11"/>
      <c r="F126" s="73"/>
      <c r="G126" s="11"/>
      <c r="H126" s="12"/>
      <c r="L126" s="12"/>
    </row>
    <row r="127" spans="4:12" ht="15.75" customHeight="1">
      <c r="D127" s="11"/>
      <c r="F127" s="73"/>
      <c r="G127" s="11"/>
      <c r="H127" s="12"/>
      <c r="L127" s="12"/>
    </row>
    <row r="128" spans="4:12" ht="15.75" customHeight="1">
      <c r="D128" s="11"/>
      <c r="F128" s="73"/>
      <c r="G128" s="11"/>
      <c r="H128" s="12"/>
      <c r="L128" s="12"/>
    </row>
    <row r="129" spans="4:12" ht="15.75" customHeight="1">
      <c r="D129" s="11"/>
      <c r="F129" s="73"/>
      <c r="G129" s="11"/>
      <c r="H129" s="12"/>
      <c r="L129" s="12"/>
    </row>
    <row r="130" spans="4:12" ht="15.75" customHeight="1">
      <c r="D130" s="11"/>
      <c r="F130" s="73"/>
      <c r="G130" s="11"/>
      <c r="H130" s="12"/>
      <c r="L130" s="12"/>
    </row>
    <row r="131" spans="4:12" ht="15.75" customHeight="1">
      <c r="D131" s="11"/>
      <c r="F131" s="73"/>
      <c r="G131" s="11"/>
      <c r="H131" s="12"/>
      <c r="L131" s="12"/>
    </row>
    <row r="132" spans="4:12" ht="15.75" customHeight="1">
      <c r="D132" s="11"/>
      <c r="F132" s="73"/>
      <c r="G132" s="11"/>
      <c r="H132" s="12"/>
      <c r="L132" s="12"/>
    </row>
    <row r="133" spans="4:12" ht="15.75" customHeight="1">
      <c r="D133" s="11"/>
      <c r="F133" s="73"/>
      <c r="G133" s="11"/>
      <c r="H133" s="12"/>
      <c r="L133" s="12"/>
    </row>
    <row r="134" spans="4:12" ht="15.75" customHeight="1">
      <c r="D134" s="11"/>
      <c r="F134" s="73"/>
      <c r="G134" s="11"/>
      <c r="H134" s="12"/>
      <c r="L134" s="12"/>
    </row>
    <row r="135" spans="4:12" ht="15.75" customHeight="1">
      <c r="D135" s="11"/>
      <c r="F135" s="73"/>
      <c r="G135" s="11"/>
      <c r="H135" s="12"/>
      <c r="L135" s="12"/>
    </row>
    <row r="136" spans="4:12" ht="15.75" customHeight="1">
      <c r="D136" s="11"/>
      <c r="F136" s="73"/>
      <c r="G136" s="11"/>
      <c r="H136" s="12"/>
      <c r="L136" s="12"/>
    </row>
    <row r="137" spans="4:12" ht="15.75" customHeight="1">
      <c r="D137" s="11"/>
      <c r="F137" s="73"/>
      <c r="G137" s="11"/>
      <c r="H137" s="12"/>
      <c r="L137" s="12"/>
    </row>
    <row r="138" spans="4:12" ht="15.75" customHeight="1">
      <c r="D138" s="11"/>
      <c r="F138" s="73"/>
      <c r="G138" s="11"/>
      <c r="H138" s="12"/>
      <c r="L138" s="12"/>
    </row>
    <row r="139" spans="4:12" ht="15.75" customHeight="1">
      <c r="D139" s="11"/>
      <c r="F139" s="73"/>
      <c r="G139" s="11"/>
      <c r="H139" s="12"/>
      <c r="L139" s="12"/>
    </row>
    <row r="140" spans="4:12" ht="15.75" customHeight="1">
      <c r="D140" s="11"/>
      <c r="F140" s="73"/>
      <c r="G140" s="11"/>
      <c r="H140" s="12"/>
      <c r="L140" s="12"/>
    </row>
    <row r="141" spans="4:12" ht="15.75" customHeight="1">
      <c r="D141" s="11"/>
      <c r="F141" s="73"/>
      <c r="G141" s="11"/>
      <c r="H141" s="12"/>
      <c r="L141" s="12"/>
    </row>
    <row r="142" spans="4:12" ht="15.75" customHeight="1">
      <c r="D142" s="11"/>
      <c r="F142" s="73"/>
      <c r="G142" s="11"/>
      <c r="H142" s="12"/>
      <c r="L142" s="12"/>
    </row>
    <row r="143" spans="4:12" ht="15.75" customHeight="1">
      <c r="D143" s="11"/>
      <c r="F143" s="73"/>
      <c r="G143" s="11"/>
      <c r="H143" s="12"/>
      <c r="L143" s="12"/>
    </row>
    <row r="144" spans="4:12" ht="15.75" customHeight="1">
      <c r="D144" s="11"/>
      <c r="F144" s="73"/>
      <c r="G144" s="11"/>
      <c r="H144" s="12"/>
      <c r="L144" s="12"/>
    </row>
    <row r="145" spans="4:12" ht="15.75" customHeight="1">
      <c r="D145" s="11"/>
      <c r="F145" s="73"/>
      <c r="G145" s="11"/>
      <c r="H145" s="12"/>
      <c r="L145" s="12"/>
    </row>
    <row r="146" spans="4:12" ht="15.75" customHeight="1">
      <c r="D146" s="11"/>
      <c r="F146" s="73"/>
      <c r="G146" s="11"/>
      <c r="H146" s="12"/>
      <c r="L146" s="12"/>
    </row>
    <row r="147" spans="4:12" ht="15.75" customHeight="1">
      <c r="D147" s="11"/>
      <c r="F147" s="73"/>
      <c r="G147" s="11"/>
      <c r="H147" s="12"/>
      <c r="L147" s="12"/>
    </row>
    <row r="148" spans="4:12" ht="15.75" customHeight="1">
      <c r="D148" s="11"/>
      <c r="F148" s="73"/>
      <c r="G148" s="11"/>
      <c r="H148" s="12"/>
      <c r="L148" s="12"/>
    </row>
    <row r="149" spans="4:12" ht="15.75" customHeight="1">
      <c r="D149" s="11"/>
      <c r="F149" s="73"/>
      <c r="G149" s="11"/>
      <c r="H149" s="12"/>
      <c r="L149" s="12"/>
    </row>
    <row r="150" spans="4:12" ht="15.75" customHeight="1">
      <c r="D150" s="11"/>
      <c r="F150" s="73"/>
      <c r="G150" s="11"/>
      <c r="H150" s="12"/>
      <c r="L150" s="12"/>
    </row>
    <row r="151" spans="4:12" ht="15.75" customHeight="1">
      <c r="D151" s="11"/>
      <c r="F151" s="73"/>
      <c r="G151" s="11"/>
      <c r="H151" s="12"/>
      <c r="L151" s="12"/>
    </row>
    <row r="152" spans="4:12" ht="15.75" customHeight="1">
      <c r="D152" s="11"/>
      <c r="F152" s="73"/>
      <c r="G152" s="11"/>
      <c r="H152" s="12"/>
      <c r="L152" s="12"/>
    </row>
    <row r="153" spans="4:12" ht="15.75" customHeight="1">
      <c r="D153" s="11"/>
      <c r="F153" s="73"/>
      <c r="G153" s="11"/>
      <c r="H153" s="12"/>
      <c r="L153" s="12"/>
    </row>
    <row r="154" spans="4:12" ht="15.75" customHeight="1">
      <c r="D154" s="11"/>
      <c r="F154" s="73"/>
      <c r="G154" s="11"/>
      <c r="H154" s="12"/>
      <c r="L154" s="12"/>
    </row>
    <row r="155" spans="4:12" ht="15.75" customHeight="1">
      <c r="D155" s="11"/>
      <c r="F155" s="73"/>
      <c r="G155" s="11"/>
      <c r="H155" s="12"/>
      <c r="L155" s="12"/>
    </row>
    <row r="156" spans="4:12" ht="15.75" customHeight="1">
      <c r="D156" s="11"/>
      <c r="F156" s="73"/>
      <c r="G156" s="11"/>
      <c r="H156" s="12"/>
      <c r="L156" s="12"/>
    </row>
    <row r="157" spans="4:12" ht="15.75" customHeight="1">
      <c r="D157" s="11"/>
      <c r="F157" s="73"/>
      <c r="G157" s="11"/>
      <c r="H157" s="12"/>
      <c r="L157" s="12"/>
    </row>
    <row r="158" spans="4:12" ht="15.75" customHeight="1">
      <c r="D158" s="11"/>
      <c r="F158" s="73"/>
      <c r="G158" s="11"/>
      <c r="H158" s="12"/>
      <c r="L158" s="12"/>
    </row>
    <row r="159" spans="4:12" ht="15.75" customHeight="1">
      <c r="D159" s="11"/>
      <c r="F159" s="73"/>
      <c r="G159" s="11"/>
      <c r="H159" s="12"/>
      <c r="L159" s="12"/>
    </row>
    <row r="160" spans="4:12" ht="15.75" customHeight="1">
      <c r="D160" s="11"/>
      <c r="F160" s="73"/>
      <c r="G160" s="11"/>
      <c r="H160" s="12"/>
      <c r="L160" s="12"/>
    </row>
    <row r="161" spans="4:12" ht="15.75" customHeight="1">
      <c r="D161" s="11"/>
      <c r="F161" s="73"/>
      <c r="G161" s="11"/>
      <c r="H161" s="12"/>
      <c r="L161" s="12"/>
    </row>
    <row r="162" spans="4:12" ht="15.75" customHeight="1">
      <c r="D162" s="11"/>
      <c r="F162" s="73"/>
      <c r="G162" s="11"/>
      <c r="H162" s="12"/>
      <c r="L162" s="12"/>
    </row>
    <row r="163" spans="4:12" ht="15.75" customHeight="1">
      <c r="D163" s="11"/>
      <c r="F163" s="73"/>
      <c r="G163" s="11"/>
      <c r="H163" s="12"/>
      <c r="L163" s="12"/>
    </row>
    <row r="164" spans="4:12" ht="15.75" customHeight="1">
      <c r="D164" s="11"/>
      <c r="F164" s="73"/>
      <c r="G164" s="11"/>
      <c r="H164" s="12"/>
      <c r="L164" s="12"/>
    </row>
    <row r="165" spans="4:12" ht="15.75" customHeight="1">
      <c r="D165" s="11"/>
      <c r="F165" s="73"/>
      <c r="G165" s="11"/>
      <c r="H165" s="12"/>
      <c r="L165" s="12"/>
    </row>
    <row r="166" spans="4:12" ht="15.75" customHeight="1">
      <c r="D166" s="11"/>
      <c r="F166" s="73"/>
      <c r="G166" s="11"/>
      <c r="H166" s="12"/>
      <c r="L166" s="12"/>
    </row>
    <row r="167" spans="4:12" ht="15.75" customHeight="1">
      <c r="D167" s="11"/>
      <c r="F167" s="73"/>
      <c r="G167" s="11"/>
      <c r="H167" s="12"/>
      <c r="L167" s="12"/>
    </row>
    <row r="168" spans="4:12" ht="15.75" customHeight="1">
      <c r="D168" s="11"/>
      <c r="F168" s="73"/>
      <c r="G168" s="11"/>
      <c r="H168" s="12"/>
      <c r="L168" s="12"/>
    </row>
    <row r="169" spans="4:12" ht="15.75" customHeight="1">
      <c r="D169" s="11"/>
      <c r="F169" s="73"/>
      <c r="G169" s="11"/>
      <c r="H169" s="12"/>
      <c r="L169" s="12"/>
    </row>
    <row r="170" spans="4:12" ht="15.75" customHeight="1">
      <c r="D170" s="11"/>
      <c r="F170" s="73"/>
      <c r="G170" s="11"/>
      <c r="H170" s="12"/>
      <c r="L170" s="12"/>
    </row>
    <row r="171" spans="4:12" ht="15.75" customHeight="1">
      <c r="D171" s="11"/>
      <c r="F171" s="73"/>
      <c r="G171" s="11"/>
      <c r="H171" s="12"/>
      <c r="L171" s="12"/>
    </row>
    <row r="172" spans="4:12" ht="15.75" customHeight="1">
      <c r="D172" s="11"/>
      <c r="F172" s="73"/>
      <c r="G172" s="11"/>
      <c r="H172" s="12"/>
      <c r="L172" s="12"/>
    </row>
    <row r="173" spans="4:12" ht="15.75" customHeight="1">
      <c r="D173" s="11"/>
      <c r="F173" s="73"/>
      <c r="G173" s="11"/>
      <c r="H173" s="12"/>
      <c r="L173" s="12"/>
    </row>
    <row r="174" spans="4:12" ht="15.75" customHeight="1">
      <c r="D174" s="11"/>
      <c r="F174" s="73"/>
      <c r="G174" s="11"/>
      <c r="H174" s="12"/>
      <c r="L174" s="12"/>
    </row>
    <row r="175" spans="4:12" ht="15.75" customHeight="1">
      <c r="D175" s="11"/>
      <c r="F175" s="73"/>
      <c r="G175" s="11"/>
      <c r="H175" s="12"/>
      <c r="L175" s="12"/>
    </row>
    <row r="176" spans="4:12" ht="15.75" customHeight="1">
      <c r="D176" s="11"/>
      <c r="F176" s="73"/>
      <c r="G176" s="11"/>
      <c r="H176" s="12"/>
      <c r="L176" s="12"/>
    </row>
    <row r="177" spans="4:12" ht="15.75" customHeight="1">
      <c r="D177" s="11"/>
      <c r="F177" s="73"/>
      <c r="G177" s="11"/>
      <c r="H177" s="12"/>
      <c r="L177" s="12"/>
    </row>
    <row r="178" spans="4:12" ht="15.75" customHeight="1">
      <c r="D178" s="11"/>
      <c r="F178" s="73"/>
      <c r="G178" s="11"/>
      <c r="H178" s="12"/>
      <c r="L178" s="12"/>
    </row>
    <row r="179" spans="4:12" ht="15.75" customHeight="1">
      <c r="D179" s="11"/>
      <c r="F179" s="73"/>
      <c r="G179" s="11"/>
      <c r="H179" s="12"/>
      <c r="L179" s="12"/>
    </row>
    <row r="180" spans="4:12" ht="15.75" customHeight="1">
      <c r="D180" s="11"/>
      <c r="F180" s="73"/>
      <c r="G180" s="11"/>
      <c r="H180" s="12"/>
      <c r="L180" s="12"/>
    </row>
    <row r="181" spans="4:12" ht="15.75" customHeight="1">
      <c r="D181" s="11"/>
      <c r="F181" s="73"/>
      <c r="G181" s="11"/>
      <c r="H181" s="12"/>
      <c r="L181" s="12"/>
    </row>
    <row r="182" spans="4:12" ht="15.75" customHeight="1">
      <c r="D182" s="11"/>
      <c r="F182" s="73"/>
      <c r="G182" s="11"/>
      <c r="H182" s="12"/>
      <c r="L182" s="12"/>
    </row>
    <row r="183" spans="4:12" ht="15.75" customHeight="1">
      <c r="D183" s="11"/>
      <c r="F183" s="73"/>
      <c r="G183" s="11"/>
      <c r="H183" s="12"/>
      <c r="L183" s="12"/>
    </row>
    <row r="184" spans="4:12" ht="15.75" customHeight="1">
      <c r="D184" s="11"/>
      <c r="F184" s="73"/>
      <c r="G184" s="11"/>
      <c r="H184" s="12"/>
      <c r="L184" s="12"/>
    </row>
    <row r="185" spans="4:12" ht="15.75" customHeight="1">
      <c r="D185" s="11"/>
      <c r="F185" s="73"/>
      <c r="G185" s="11"/>
      <c r="H185" s="12"/>
      <c r="L185" s="12"/>
    </row>
    <row r="186" spans="4:12" ht="15.75" customHeight="1">
      <c r="D186" s="11"/>
      <c r="F186" s="73"/>
      <c r="G186" s="11"/>
      <c r="H186" s="12"/>
      <c r="L186" s="12"/>
    </row>
    <row r="187" spans="4:12" ht="15.75" customHeight="1">
      <c r="D187" s="11"/>
      <c r="F187" s="73"/>
      <c r="G187" s="11"/>
      <c r="H187" s="12"/>
      <c r="L187" s="12"/>
    </row>
    <row r="188" spans="4:12" ht="15.75" customHeight="1">
      <c r="D188" s="11"/>
      <c r="F188" s="73"/>
      <c r="G188" s="11"/>
      <c r="H188" s="12"/>
      <c r="L188" s="12"/>
    </row>
    <row r="189" spans="4:12" ht="15.75" customHeight="1">
      <c r="D189" s="11"/>
      <c r="F189" s="73"/>
      <c r="G189" s="11"/>
      <c r="H189" s="12"/>
      <c r="L189" s="12"/>
    </row>
    <row r="190" spans="4:12" ht="15.75" customHeight="1">
      <c r="D190" s="11"/>
      <c r="F190" s="73"/>
      <c r="G190" s="11"/>
      <c r="H190" s="12"/>
      <c r="L190" s="12"/>
    </row>
    <row r="191" spans="4:12" ht="15.75" customHeight="1">
      <c r="D191" s="11"/>
      <c r="F191" s="73"/>
      <c r="G191" s="11"/>
      <c r="H191" s="12"/>
      <c r="L191" s="12"/>
    </row>
    <row r="192" spans="4:12" ht="15.75" customHeight="1">
      <c r="D192" s="11"/>
      <c r="F192" s="73"/>
      <c r="G192" s="11"/>
      <c r="H192" s="12"/>
      <c r="L192" s="12"/>
    </row>
    <row r="193" spans="4:12" ht="15.75" customHeight="1">
      <c r="D193" s="11"/>
      <c r="F193" s="73"/>
      <c r="G193" s="11"/>
      <c r="H193" s="12"/>
      <c r="L193" s="12"/>
    </row>
    <row r="194" spans="4:12" ht="15.75" customHeight="1">
      <c r="D194" s="11"/>
      <c r="F194" s="73"/>
      <c r="G194" s="11"/>
      <c r="H194" s="12"/>
      <c r="L194" s="12"/>
    </row>
    <row r="195" spans="4:12" ht="15.75" customHeight="1">
      <c r="D195" s="11"/>
      <c r="F195" s="73"/>
      <c r="G195" s="11"/>
      <c r="H195" s="12"/>
      <c r="L195" s="12"/>
    </row>
    <row r="196" spans="4:12" ht="15.75" customHeight="1">
      <c r="D196" s="11"/>
      <c r="F196" s="73"/>
      <c r="G196" s="11"/>
      <c r="H196" s="12"/>
      <c r="L196" s="12"/>
    </row>
    <row r="197" spans="4:12" ht="15.75" customHeight="1">
      <c r="D197" s="11"/>
      <c r="F197" s="73"/>
      <c r="G197" s="11"/>
      <c r="H197" s="12"/>
      <c r="L197" s="12"/>
    </row>
    <row r="198" spans="4:12" ht="15.75" customHeight="1">
      <c r="D198" s="11"/>
      <c r="F198" s="73"/>
      <c r="G198" s="11"/>
      <c r="H198" s="12"/>
      <c r="L198" s="12"/>
    </row>
    <row r="199" spans="4:12" ht="15.75" customHeight="1">
      <c r="D199" s="11"/>
      <c r="F199" s="73"/>
      <c r="G199" s="11"/>
      <c r="H199" s="12"/>
      <c r="L199" s="12"/>
    </row>
    <row r="200" spans="4:12" ht="15.75" customHeight="1">
      <c r="D200" s="11"/>
      <c r="F200" s="73"/>
      <c r="G200" s="11"/>
      <c r="H200" s="12"/>
      <c r="L200" s="12"/>
    </row>
    <row r="201" spans="4:12" ht="15.75" customHeight="1">
      <c r="D201" s="11"/>
      <c r="F201" s="73"/>
      <c r="G201" s="11"/>
      <c r="H201" s="12"/>
      <c r="L201" s="12"/>
    </row>
    <row r="202" spans="4:12" ht="15.75" customHeight="1">
      <c r="D202" s="11"/>
      <c r="F202" s="73"/>
      <c r="G202" s="11"/>
      <c r="H202" s="12"/>
      <c r="L202" s="12"/>
    </row>
    <row r="203" spans="4:12" ht="15.75" customHeight="1">
      <c r="D203" s="11"/>
      <c r="F203" s="73"/>
      <c r="G203" s="11"/>
      <c r="H203" s="12"/>
      <c r="L203" s="12"/>
    </row>
    <row r="204" spans="4:12" ht="15.75" customHeight="1">
      <c r="D204" s="11"/>
      <c r="F204" s="73"/>
      <c r="G204" s="11"/>
      <c r="H204" s="12"/>
      <c r="L204" s="12"/>
    </row>
    <row r="205" spans="4:12" ht="15.75" customHeight="1">
      <c r="D205" s="11"/>
      <c r="F205" s="73"/>
      <c r="G205" s="11"/>
      <c r="H205" s="12"/>
      <c r="L205" s="12"/>
    </row>
    <row r="206" spans="4:12" ht="15.75" customHeight="1">
      <c r="D206" s="11"/>
      <c r="F206" s="73"/>
      <c r="G206" s="11"/>
      <c r="H206" s="12"/>
      <c r="L206" s="12"/>
    </row>
    <row r="207" spans="4:12" ht="15.75" customHeight="1">
      <c r="D207" s="11"/>
      <c r="F207" s="73"/>
      <c r="G207" s="11"/>
      <c r="H207" s="12"/>
      <c r="L207" s="12"/>
    </row>
    <row r="208" spans="4:12" ht="15.75" customHeight="1">
      <c r="D208" s="11"/>
      <c r="F208" s="73"/>
      <c r="G208" s="11"/>
      <c r="H208" s="12"/>
      <c r="L208" s="12"/>
    </row>
    <row r="209" spans="4:12" ht="15.75" customHeight="1">
      <c r="D209" s="11"/>
      <c r="F209" s="73"/>
      <c r="G209" s="11"/>
      <c r="H209" s="12"/>
      <c r="L209" s="12"/>
    </row>
    <row r="210" spans="4:12" ht="15.75" customHeight="1">
      <c r="D210" s="11"/>
      <c r="F210" s="73"/>
      <c r="G210" s="11"/>
      <c r="H210" s="12"/>
      <c r="L210" s="12"/>
    </row>
    <row r="211" spans="4:12" ht="15.75" customHeight="1">
      <c r="D211" s="11"/>
      <c r="F211" s="73"/>
      <c r="G211" s="11"/>
      <c r="H211" s="12"/>
      <c r="L211" s="12"/>
    </row>
    <row r="212" spans="4:12" ht="15.75" customHeight="1">
      <c r="D212" s="11"/>
      <c r="F212" s="73"/>
      <c r="G212" s="11"/>
      <c r="H212" s="12"/>
      <c r="L212" s="12"/>
    </row>
    <row r="213" spans="4:12" ht="15.75" customHeight="1">
      <c r="D213" s="11"/>
      <c r="F213" s="73"/>
      <c r="G213" s="11"/>
      <c r="H213" s="12"/>
      <c r="L213" s="12"/>
    </row>
    <row r="214" spans="4:12" ht="15.75" customHeight="1">
      <c r="D214" s="11"/>
      <c r="F214" s="73"/>
      <c r="G214" s="11"/>
      <c r="H214" s="12"/>
      <c r="L214" s="12"/>
    </row>
    <row r="215" spans="4:12" ht="15.75" customHeight="1">
      <c r="D215" s="11"/>
      <c r="F215" s="73"/>
      <c r="G215" s="11"/>
      <c r="H215" s="12"/>
      <c r="L215" s="12"/>
    </row>
    <row r="216" spans="4:12" ht="15.75" customHeight="1">
      <c r="D216" s="11"/>
      <c r="F216" s="73"/>
      <c r="G216" s="11"/>
      <c r="H216" s="12"/>
      <c r="L216" s="12"/>
    </row>
    <row r="217" spans="4:12" ht="15.75" customHeight="1">
      <c r="D217" s="11"/>
      <c r="F217" s="73"/>
      <c r="G217" s="11"/>
      <c r="H217" s="12"/>
      <c r="L217" s="12"/>
    </row>
    <row r="218" spans="4:12" ht="15.75" customHeight="1">
      <c r="D218" s="11"/>
      <c r="F218" s="73"/>
      <c r="G218" s="11"/>
      <c r="H218" s="12"/>
      <c r="L218" s="12"/>
    </row>
    <row r="219" spans="4:12" ht="15.75" customHeight="1">
      <c r="D219" s="11"/>
      <c r="F219" s="73"/>
      <c r="G219" s="11"/>
      <c r="H219" s="12"/>
      <c r="L219" s="12"/>
    </row>
    <row r="220" spans="4:12" ht="15.75" customHeight="1">
      <c r="D220" s="11"/>
      <c r="F220" s="73"/>
      <c r="G220" s="11"/>
      <c r="H220" s="12"/>
      <c r="L220" s="12"/>
    </row>
    <row r="221" spans="4:12" ht="15.75" customHeight="1">
      <c r="D221" s="11"/>
      <c r="F221" s="73"/>
      <c r="G221" s="11"/>
      <c r="H221" s="12"/>
      <c r="L221" s="12"/>
    </row>
    <row r="222" spans="4:12" ht="15.75" customHeight="1">
      <c r="D222" s="11"/>
      <c r="F222" s="73"/>
      <c r="G222" s="11"/>
      <c r="H222" s="12"/>
      <c r="L222" s="12"/>
    </row>
    <row r="223" spans="4:12" ht="15.75" customHeight="1">
      <c r="D223" s="11"/>
      <c r="F223" s="73"/>
      <c r="G223" s="11"/>
      <c r="H223" s="12"/>
      <c r="L223" s="12"/>
    </row>
    <row r="224" spans="4:12" ht="15.75" customHeight="1">
      <c r="D224" s="11"/>
      <c r="F224" s="73"/>
      <c r="G224" s="11"/>
      <c r="H224" s="12"/>
      <c r="L224" s="12"/>
    </row>
    <row r="225" spans="4:12" ht="15.75" customHeight="1">
      <c r="D225" s="11"/>
      <c r="F225" s="73"/>
      <c r="G225" s="11"/>
      <c r="H225" s="12"/>
      <c r="L225" s="12"/>
    </row>
    <row r="226" spans="4:12" ht="15.75" customHeight="1">
      <c r="D226" s="11"/>
      <c r="F226" s="73"/>
      <c r="G226" s="11"/>
      <c r="H226" s="12"/>
      <c r="L226" s="12"/>
    </row>
    <row r="227" spans="4:12" ht="15.75" customHeight="1">
      <c r="D227" s="11"/>
      <c r="F227" s="73"/>
      <c r="G227" s="11"/>
      <c r="H227" s="12"/>
      <c r="L227" s="12"/>
    </row>
    <row r="228" spans="4:12" ht="15.75" customHeight="1">
      <c r="D228" s="11"/>
      <c r="F228" s="73"/>
      <c r="G228" s="11"/>
      <c r="H228" s="12"/>
      <c r="L228" s="12"/>
    </row>
    <row r="229" spans="4:12" ht="15.75" customHeight="1">
      <c r="D229" s="11"/>
      <c r="F229" s="73"/>
      <c r="G229" s="11"/>
      <c r="H229" s="12"/>
      <c r="L229" s="12"/>
    </row>
    <row r="230" spans="4:12" ht="15.75" customHeight="1">
      <c r="D230" s="11"/>
      <c r="F230" s="73"/>
      <c r="G230" s="11"/>
      <c r="H230" s="12"/>
      <c r="L230" s="12"/>
    </row>
    <row r="231" spans="4:12" ht="15.75" customHeight="1">
      <c r="D231" s="11"/>
      <c r="F231" s="73"/>
      <c r="G231" s="11"/>
      <c r="H231" s="12"/>
      <c r="L231" s="12"/>
    </row>
    <row r="232" spans="4:12" ht="15.75" customHeight="1">
      <c r="D232" s="11"/>
      <c r="F232" s="73"/>
      <c r="G232" s="11"/>
      <c r="H232" s="12"/>
      <c r="L232" s="12"/>
    </row>
    <row r="233" spans="4:12" ht="15.75" customHeight="1">
      <c r="D233" s="11"/>
      <c r="F233" s="73"/>
      <c r="G233" s="11"/>
      <c r="H233" s="12"/>
      <c r="L233" s="12"/>
    </row>
    <row r="234" spans="4:12" ht="15.75" customHeight="1">
      <c r="D234" s="11"/>
      <c r="F234" s="73"/>
      <c r="G234" s="11"/>
      <c r="H234" s="12"/>
      <c r="L234" s="12"/>
    </row>
    <row r="235" spans="4:12" ht="15.75" customHeight="1">
      <c r="D235" s="11"/>
      <c r="F235" s="73"/>
      <c r="G235" s="11"/>
      <c r="H235" s="12"/>
      <c r="L235" s="12"/>
    </row>
    <row r="236" spans="4:12" ht="15.75" customHeight="1">
      <c r="D236" s="11"/>
      <c r="F236" s="73"/>
      <c r="G236" s="11"/>
      <c r="H236" s="12"/>
      <c r="L236" s="12"/>
    </row>
    <row r="237" spans="4:12" ht="15.75" customHeight="1">
      <c r="D237" s="11"/>
      <c r="F237" s="73"/>
      <c r="G237" s="11"/>
      <c r="H237" s="12"/>
      <c r="L237" s="12"/>
    </row>
    <row r="238" spans="4:12" ht="15.75" customHeight="1">
      <c r="D238" s="11"/>
      <c r="F238" s="73"/>
      <c r="G238" s="11"/>
      <c r="H238" s="12"/>
      <c r="L238" s="12"/>
    </row>
    <row r="239" spans="4:12" ht="15.75" customHeight="1">
      <c r="D239" s="11"/>
      <c r="F239" s="73"/>
      <c r="G239" s="11"/>
      <c r="H239" s="12"/>
      <c r="L239" s="12"/>
    </row>
    <row r="240" spans="4:12" ht="15.75" customHeight="1">
      <c r="D240" s="11"/>
      <c r="F240" s="73"/>
      <c r="G240" s="11"/>
      <c r="H240" s="12"/>
      <c r="L240" s="12"/>
    </row>
    <row r="241" spans="4:12" ht="15.75" customHeight="1">
      <c r="D241" s="11"/>
      <c r="F241" s="73"/>
      <c r="G241" s="11"/>
      <c r="H241" s="12"/>
      <c r="L241" s="12"/>
    </row>
    <row r="242" spans="4:12" ht="15.75" customHeight="1">
      <c r="D242" s="11"/>
      <c r="F242" s="73"/>
      <c r="G242" s="11"/>
      <c r="H242" s="12"/>
      <c r="L242" s="12"/>
    </row>
    <row r="243" spans="4:12" ht="15.75" customHeight="1">
      <c r="D243" s="11"/>
      <c r="F243" s="73"/>
      <c r="G243" s="11"/>
      <c r="H243" s="12"/>
      <c r="L243" s="12"/>
    </row>
    <row r="244" spans="4:12" ht="15.75" customHeight="1">
      <c r="D244" s="11"/>
      <c r="F244" s="73"/>
      <c r="G244" s="11"/>
      <c r="H244" s="12"/>
      <c r="L244" s="12"/>
    </row>
    <row r="245" spans="4:12" ht="15.75" customHeight="1">
      <c r="D245" s="11"/>
      <c r="F245" s="73"/>
      <c r="G245" s="11"/>
      <c r="H245" s="12"/>
      <c r="L245" s="12"/>
    </row>
    <row r="246" spans="4:12" ht="15.75" customHeight="1">
      <c r="D246" s="11"/>
      <c r="F246" s="73"/>
      <c r="G246" s="11"/>
      <c r="H246" s="12"/>
      <c r="L246" s="12"/>
    </row>
    <row r="247" spans="4:12" ht="15.75" customHeight="1">
      <c r="D247" s="11"/>
      <c r="F247" s="73"/>
      <c r="G247" s="11"/>
      <c r="H247" s="12"/>
      <c r="L247" s="12"/>
    </row>
    <row r="248" spans="4:12" ht="15.75" customHeight="1">
      <c r="D248" s="11"/>
      <c r="F248" s="73"/>
      <c r="G248" s="11"/>
      <c r="H248" s="12"/>
      <c r="L248" s="12"/>
    </row>
    <row r="249" spans="4:12" ht="15.75" customHeight="1">
      <c r="D249" s="11"/>
      <c r="F249" s="73"/>
      <c r="G249" s="11"/>
      <c r="H249" s="12"/>
      <c r="L249" s="12"/>
    </row>
    <row r="250" spans="4:12" ht="15.75" customHeight="1">
      <c r="D250" s="11"/>
      <c r="F250" s="73"/>
      <c r="G250" s="11"/>
      <c r="H250" s="12"/>
      <c r="L250" s="12"/>
    </row>
    <row r="251" spans="4:12" ht="15.75" customHeight="1">
      <c r="D251" s="11"/>
      <c r="F251" s="73"/>
      <c r="G251" s="11"/>
      <c r="H251" s="12"/>
      <c r="L251" s="12"/>
    </row>
    <row r="252" spans="4:12" ht="15.75" customHeight="1">
      <c r="D252" s="11"/>
      <c r="F252" s="73"/>
      <c r="G252" s="11"/>
      <c r="H252" s="12"/>
      <c r="L252" s="12"/>
    </row>
    <row r="253" spans="4:12" ht="15.75" customHeight="1">
      <c r="D253" s="11"/>
      <c r="F253" s="73"/>
      <c r="G253" s="11"/>
      <c r="H253" s="12"/>
      <c r="L253" s="12"/>
    </row>
    <row r="254" spans="4:12" ht="15.75" customHeight="1">
      <c r="D254" s="11"/>
      <c r="F254" s="73"/>
      <c r="G254" s="11"/>
      <c r="H254" s="12"/>
      <c r="L254" s="12"/>
    </row>
    <row r="255" spans="4:12" ht="15.75" customHeight="1">
      <c r="D255" s="11"/>
      <c r="F255" s="73"/>
      <c r="G255" s="11"/>
      <c r="H255" s="12"/>
      <c r="L255" s="12"/>
    </row>
    <row r="256" spans="4:12" ht="15.75" customHeight="1">
      <c r="D256" s="11"/>
      <c r="F256" s="73"/>
      <c r="G256" s="11"/>
      <c r="H256" s="12"/>
      <c r="L256" s="12"/>
    </row>
    <row r="257" spans="4:12" ht="15.75" customHeight="1">
      <c r="D257" s="11"/>
      <c r="F257" s="73"/>
      <c r="G257" s="11"/>
      <c r="H257" s="12"/>
      <c r="L257" s="12"/>
    </row>
    <row r="258" spans="4:12" ht="15.75" customHeight="1">
      <c r="D258" s="11"/>
      <c r="F258" s="73"/>
      <c r="G258" s="11"/>
      <c r="H258" s="12"/>
      <c r="L258" s="12"/>
    </row>
    <row r="259" spans="4:12" ht="15.75" customHeight="1">
      <c r="D259" s="11"/>
      <c r="F259" s="73"/>
      <c r="G259" s="11"/>
      <c r="H259" s="12"/>
      <c r="L259" s="12"/>
    </row>
    <row r="260" spans="4:12" ht="15.75" customHeight="1">
      <c r="D260" s="11"/>
      <c r="F260" s="73"/>
      <c r="G260" s="11"/>
      <c r="H260" s="12"/>
      <c r="L260" s="12"/>
    </row>
    <row r="261" spans="4:12" ht="15.75" customHeight="1">
      <c r="D261" s="11"/>
      <c r="F261" s="73"/>
      <c r="G261" s="11"/>
      <c r="H261" s="12"/>
      <c r="L261" s="12"/>
    </row>
    <row r="262" spans="4:12" ht="15.75" customHeight="1">
      <c r="D262" s="11"/>
      <c r="F262" s="73"/>
      <c r="G262" s="11"/>
      <c r="H262" s="12"/>
      <c r="L262" s="12"/>
    </row>
    <row r="263" spans="4:12" ht="15.75" customHeight="1">
      <c r="D263" s="11"/>
      <c r="F263" s="73"/>
      <c r="G263" s="11"/>
      <c r="H263" s="12"/>
      <c r="L263" s="12"/>
    </row>
    <row r="264" spans="4:12" ht="15.75" customHeight="1">
      <c r="D264" s="11"/>
      <c r="F264" s="73"/>
      <c r="G264" s="11"/>
      <c r="H264" s="12"/>
      <c r="L264" s="12"/>
    </row>
    <row r="265" spans="4:12" ht="15.75" customHeight="1">
      <c r="D265" s="11"/>
      <c r="F265" s="73"/>
      <c r="G265" s="11"/>
      <c r="H265" s="12"/>
      <c r="L265" s="12"/>
    </row>
    <row r="266" spans="4:12" ht="15.75" customHeight="1">
      <c r="D266" s="11"/>
      <c r="F266" s="73"/>
      <c r="G266" s="11"/>
      <c r="H266" s="12"/>
      <c r="L266" s="12"/>
    </row>
    <row r="267" spans="4:12" ht="15.75" customHeight="1">
      <c r="D267" s="11"/>
      <c r="F267" s="73"/>
      <c r="G267" s="11"/>
      <c r="H267" s="12"/>
      <c r="L267" s="12"/>
    </row>
    <row r="268" spans="4:12" ht="15.75" customHeight="1">
      <c r="D268" s="11"/>
      <c r="F268" s="73"/>
      <c r="G268" s="11"/>
      <c r="H268" s="12"/>
      <c r="L268" s="12"/>
    </row>
    <row r="269" spans="4:12" ht="15.75" customHeight="1">
      <c r="D269" s="11"/>
      <c r="F269" s="73"/>
      <c r="G269" s="11"/>
      <c r="H269" s="12"/>
      <c r="L269" s="12"/>
    </row>
    <row r="270" spans="4:12" ht="15.75" customHeight="1">
      <c r="D270" s="11"/>
      <c r="F270" s="73"/>
      <c r="G270" s="11"/>
      <c r="H270" s="12"/>
      <c r="L270" s="12"/>
    </row>
    <row r="271" spans="4:12" ht="15.75" customHeight="1">
      <c r="D271" s="11"/>
      <c r="F271" s="73"/>
      <c r="G271" s="11"/>
      <c r="H271" s="12"/>
      <c r="L271" s="12"/>
    </row>
    <row r="272" spans="4:12" ht="15.75" customHeight="1">
      <c r="D272" s="11"/>
      <c r="F272" s="73"/>
      <c r="G272" s="11"/>
      <c r="H272" s="12"/>
      <c r="L272" s="12"/>
    </row>
    <row r="273" spans="4:12" ht="15.75" customHeight="1">
      <c r="D273" s="11"/>
      <c r="F273" s="73"/>
      <c r="G273" s="11"/>
      <c r="H273" s="12"/>
      <c r="L273" s="12"/>
    </row>
    <row r="274" spans="4:12" ht="15.75" customHeight="1">
      <c r="D274" s="11"/>
      <c r="F274" s="73"/>
      <c r="G274" s="11"/>
      <c r="H274" s="12"/>
      <c r="L274" s="12"/>
    </row>
    <row r="275" spans="4:12" ht="15.75" customHeight="1">
      <c r="D275" s="11"/>
      <c r="F275" s="73"/>
      <c r="G275" s="11"/>
      <c r="H275" s="12"/>
      <c r="L275" s="12"/>
    </row>
    <row r="276" spans="4:12" ht="15.75" customHeight="1">
      <c r="D276" s="11"/>
      <c r="F276" s="73"/>
      <c r="G276" s="11"/>
      <c r="H276" s="12"/>
      <c r="L276" s="12"/>
    </row>
    <row r="277" spans="4:12" ht="15.75" customHeight="1"/>
    <row r="278" spans="4:12" ht="15.75" customHeight="1"/>
    <row r="279" spans="4:12" ht="15.75" customHeight="1"/>
    <row r="280" spans="4:12" ht="15.75" customHeight="1"/>
    <row r="281" spans="4:12" ht="15.75" customHeight="1"/>
    <row r="282" spans="4:12" ht="15.75" customHeight="1"/>
    <row r="283" spans="4:12" ht="15.75" customHeight="1"/>
    <row r="284" spans="4:12" ht="15.75" customHeight="1"/>
    <row r="285" spans="4:12" ht="15.75" customHeight="1"/>
    <row r="286" spans="4:12" ht="15.75" customHeight="1"/>
    <row r="287" spans="4:12" ht="15.75" customHeight="1"/>
    <row r="288" spans="4:12"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2:C9"/>
    <mergeCell ref="D2:K5"/>
    <mergeCell ref="L2:M9"/>
    <mergeCell ref="D6:K9"/>
    <mergeCell ref="I14:I15"/>
    <mergeCell ref="J14:J15"/>
  </mergeCells>
  <dataValidations count="1">
    <dataValidation type="list" allowBlank="1" showErrorMessage="1" sqref="L14:L15 L19:L23 L25:L26 L30:L31 L33:L35 L37 L41:L44 L46:L48 L50:L52 L56:L58 L60 L64:L68 L70:L72 L75:L76">
      <formula1>$S$11:$S$16</formula1>
    </dataValidation>
  </dataValidations>
  <hyperlinks>
    <hyperlink ref="J19" r:id="rId1" display="https://ibague.gov.co/portal/admin/archivos/normatividad/2021/34370-DEC-20210503094005.PDF_x000a_"/>
    <hyperlink ref="J64" r:id="rId2"/>
    <hyperlink ref="J66" r:id="rId3"/>
    <hyperlink ref="J67" r:id="rId4"/>
    <hyperlink ref="J71" r:id="rId5"/>
    <hyperlink ref="J43" r:id="rId6" display="https://ibague.gov.co/portal/admin/archivos/publicaciones/2021/40926-DOC-20211207115808.pdf"/>
    <hyperlink ref="J58" r:id="rId7" display="https://ibague.gov.co/portal/admin/archivos/publicaciones/2021/26851-DOC-20211109142435.pdf"/>
  </hyperlinks>
  <pageMargins left="0.7" right="0.7" top="0.75" bottom="0.75" header="0" footer="0"/>
  <pageSetup orientation="landscape" r:id="rId8"/>
  <drawing r:id="rId9"/>
  <legacy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Z1000"/>
  <sheetViews>
    <sheetView showGridLines="0" topLeftCell="G11" zoomScale="66" zoomScaleNormal="66" workbookViewId="0">
      <selection activeCell="H47" sqref="H47"/>
    </sheetView>
  </sheetViews>
  <sheetFormatPr baseColWidth="10" defaultColWidth="14.42578125" defaultRowHeight="15" customHeight="1"/>
  <cols>
    <col min="1" max="1" width="10" customWidth="1"/>
    <col min="2" max="2" width="17.85546875" customWidth="1"/>
    <col min="3" max="3" width="25.140625" customWidth="1"/>
    <col min="4" max="4" width="43.7109375" customWidth="1"/>
    <col min="5" max="5" width="10" customWidth="1"/>
    <col min="6" max="6" width="21.42578125" customWidth="1"/>
    <col min="7" max="7" width="25.5703125" customWidth="1"/>
    <col min="8" max="8" width="112.7109375" customWidth="1"/>
    <col min="9" max="10" width="62" customWidth="1"/>
    <col min="11" max="11" width="17.42578125" customWidth="1"/>
    <col min="12" max="12" width="62" customWidth="1"/>
    <col min="13" max="16" width="10" customWidth="1"/>
    <col min="17" max="19" width="10" hidden="1" customWidth="1"/>
    <col min="20" max="26" width="10" customWidth="1"/>
  </cols>
  <sheetData>
    <row r="1" spans="1:26">
      <c r="A1" s="117"/>
      <c r="B1" s="1"/>
      <c r="C1" s="11"/>
      <c r="K1" s="73"/>
      <c r="L1" s="11"/>
      <c r="R1" s="5">
        <v>0</v>
      </c>
    </row>
    <row r="2" spans="1:26">
      <c r="A2" s="383" t="s">
        <v>608</v>
      </c>
      <c r="B2" s="384"/>
      <c r="C2" s="389" t="s">
        <v>72</v>
      </c>
      <c r="D2" s="390"/>
      <c r="E2" s="390"/>
      <c r="F2" s="390"/>
      <c r="G2" s="390"/>
      <c r="H2" s="390"/>
      <c r="I2" s="390"/>
      <c r="J2" s="384"/>
      <c r="K2" s="393"/>
      <c r="L2" s="384"/>
      <c r="R2" s="5">
        <v>20</v>
      </c>
    </row>
    <row r="3" spans="1:26">
      <c r="A3" s="385"/>
      <c r="B3" s="386"/>
      <c r="C3" s="385"/>
      <c r="D3" s="391"/>
      <c r="E3" s="391"/>
      <c r="F3" s="391"/>
      <c r="G3" s="391"/>
      <c r="H3" s="391"/>
      <c r="I3" s="391"/>
      <c r="J3" s="386"/>
      <c r="K3" s="385"/>
      <c r="L3" s="386"/>
      <c r="R3" s="5">
        <v>40</v>
      </c>
    </row>
    <row r="4" spans="1:26">
      <c r="A4" s="385"/>
      <c r="B4" s="386"/>
      <c r="C4" s="385"/>
      <c r="D4" s="391"/>
      <c r="E4" s="391"/>
      <c r="F4" s="391"/>
      <c r="G4" s="391"/>
      <c r="H4" s="391"/>
      <c r="I4" s="391"/>
      <c r="J4" s="386"/>
      <c r="K4" s="385"/>
      <c r="L4" s="386"/>
      <c r="R4" s="5">
        <v>60</v>
      </c>
    </row>
    <row r="5" spans="1:26">
      <c r="A5" s="385"/>
      <c r="B5" s="386"/>
      <c r="C5" s="387"/>
      <c r="D5" s="392"/>
      <c r="E5" s="392"/>
      <c r="F5" s="392"/>
      <c r="G5" s="392"/>
      <c r="H5" s="392"/>
      <c r="I5" s="392"/>
      <c r="J5" s="388"/>
      <c r="K5" s="385"/>
      <c r="L5" s="386"/>
      <c r="R5" s="5">
        <v>80</v>
      </c>
    </row>
    <row r="6" spans="1:26">
      <c r="A6" s="385"/>
      <c r="B6" s="386"/>
      <c r="C6" s="398" t="e">
        <f>#REF!</f>
        <v>#REF!</v>
      </c>
      <c r="D6" s="390"/>
      <c r="E6" s="390"/>
      <c r="F6" s="390"/>
      <c r="G6" s="390"/>
      <c r="H6" s="390"/>
      <c r="I6" s="390"/>
      <c r="J6" s="384"/>
      <c r="K6" s="385"/>
      <c r="L6" s="386"/>
      <c r="R6" s="5">
        <v>100</v>
      </c>
    </row>
    <row r="7" spans="1:26">
      <c r="A7" s="385"/>
      <c r="B7" s="386"/>
      <c r="C7" s="385"/>
      <c r="D7" s="391"/>
      <c r="E7" s="391"/>
      <c r="F7" s="391"/>
      <c r="G7" s="391"/>
      <c r="H7" s="391"/>
      <c r="I7" s="391"/>
      <c r="J7" s="386"/>
      <c r="K7" s="385"/>
      <c r="L7" s="386"/>
    </row>
    <row r="8" spans="1:26">
      <c r="A8" s="385"/>
      <c r="B8" s="386"/>
      <c r="C8" s="385"/>
      <c r="D8" s="391"/>
      <c r="E8" s="391"/>
      <c r="F8" s="391"/>
      <c r="G8" s="391"/>
      <c r="H8" s="391"/>
      <c r="I8" s="391"/>
      <c r="J8" s="386"/>
      <c r="K8" s="385"/>
      <c r="L8" s="386"/>
    </row>
    <row r="9" spans="1:26">
      <c r="A9" s="387"/>
      <c r="B9" s="388"/>
      <c r="C9" s="387"/>
      <c r="D9" s="392"/>
      <c r="E9" s="392"/>
      <c r="F9" s="392"/>
      <c r="G9" s="392"/>
      <c r="H9" s="392"/>
      <c r="I9" s="392"/>
      <c r="J9" s="388"/>
      <c r="K9" s="387"/>
      <c r="L9" s="388"/>
    </row>
    <row r="10" spans="1:26">
      <c r="A10" s="117"/>
      <c r="B10" s="1"/>
      <c r="C10" s="11"/>
      <c r="K10" s="73"/>
      <c r="L10" s="11"/>
    </row>
    <row r="11" spans="1:26" ht="63">
      <c r="A11" s="118" t="s">
        <v>609</v>
      </c>
      <c r="B11" s="118" t="s">
        <v>74</v>
      </c>
      <c r="C11" s="119" t="s">
        <v>75</v>
      </c>
      <c r="D11" s="118" t="s">
        <v>76</v>
      </c>
      <c r="E11" s="118" t="s">
        <v>334</v>
      </c>
      <c r="F11" s="118" t="s">
        <v>79</v>
      </c>
      <c r="G11" s="118" t="s">
        <v>78</v>
      </c>
      <c r="H11" s="118" t="s">
        <v>77</v>
      </c>
      <c r="I11" s="118" t="s">
        <v>80</v>
      </c>
      <c r="J11" s="118" t="s">
        <v>81</v>
      </c>
      <c r="K11" s="119" t="s">
        <v>335</v>
      </c>
      <c r="L11" s="119" t="s">
        <v>83</v>
      </c>
      <c r="M11" s="120"/>
      <c r="N11" s="120"/>
      <c r="O11" s="120"/>
      <c r="P11" s="120"/>
      <c r="Q11" s="120"/>
      <c r="R11" s="120"/>
      <c r="S11" s="120"/>
      <c r="T11" s="120"/>
      <c r="U11" s="120"/>
      <c r="V11" s="120"/>
      <c r="W11" s="120"/>
      <c r="X11" s="120"/>
      <c r="Y11" s="120"/>
      <c r="Z11" s="120"/>
    </row>
    <row r="12" spans="1:26" ht="15" hidden="1" customHeight="1">
      <c r="A12" s="121" t="s">
        <v>17</v>
      </c>
      <c r="B12" s="122"/>
      <c r="C12" s="122"/>
      <c r="D12" s="122"/>
      <c r="E12" s="122"/>
      <c r="F12" s="122"/>
      <c r="G12" s="122"/>
      <c r="H12" s="122"/>
      <c r="I12" s="122"/>
      <c r="J12" s="122"/>
      <c r="K12" s="123"/>
      <c r="L12" s="122"/>
    </row>
    <row r="13" spans="1:26" ht="60" hidden="1">
      <c r="A13" s="124" t="s">
        <v>610</v>
      </c>
      <c r="B13" s="125" t="s">
        <v>611</v>
      </c>
      <c r="C13" s="125" t="s">
        <v>17</v>
      </c>
      <c r="D13" s="125"/>
      <c r="E13" s="126" t="s">
        <v>16</v>
      </c>
      <c r="F13" s="125" t="s">
        <v>339</v>
      </c>
      <c r="G13" s="126"/>
      <c r="H13" s="127"/>
      <c r="I13" s="126"/>
      <c r="J13" s="126"/>
      <c r="K13" s="128">
        <f>ROUND(AVERAGE(K14,K17,K24,K26),0)</f>
        <v>74</v>
      </c>
      <c r="L13" s="125"/>
      <c r="M13" s="87"/>
      <c r="N13" s="87"/>
      <c r="O13" s="87"/>
      <c r="P13" s="87"/>
      <c r="Q13" s="87"/>
      <c r="R13" s="87"/>
      <c r="S13" s="87"/>
      <c r="T13" s="87"/>
      <c r="U13" s="87"/>
      <c r="V13" s="87"/>
      <c r="W13" s="87"/>
      <c r="X13" s="87"/>
      <c r="Y13" s="87"/>
      <c r="Z13" s="87"/>
    </row>
    <row r="14" spans="1:26" ht="69" hidden="1" customHeight="1">
      <c r="A14" s="97" t="s">
        <v>612</v>
      </c>
      <c r="B14" s="129" t="s">
        <v>288</v>
      </c>
      <c r="C14" s="100" t="s">
        <v>613</v>
      </c>
      <c r="D14" s="100" t="s">
        <v>614</v>
      </c>
      <c r="E14" s="130" t="s">
        <v>615</v>
      </c>
      <c r="F14" s="129" t="s">
        <v>616</v>
      </c>
      <c r="G14" s="130"/>
      <c r="H14" s="131"/>
      <c r="I14" s="129"/>
      <c r="J14" s="132"/>
      <c r="K14" s="133">
        <f>ROUND(AVERAGE(K15:K16),0)</f>
        <v>80</v>
      </c>
      <c r="L14" s="100"/>
      <c r="M14" s="87"/>
      <c r="N14" s="87"/>
      <c r="O14" s="87"/>
      <c r="P14" s="87"/>
      <c r="Q14" s="87"/>
      <c r="R14" s="87"/>
      <c r="S14" s="87"/>
      <c r="T14" s="87"/>
      <c r="U14" s="87"/>
      <c r="V14" s="87"/>
      <c r="W14" s="87"/>
      <c r="X14" s="87"/>
      <c r="Y14" s="87"/>
      <c r="Z14" s="87"/>
    </row>
    <row r="15" spans="1:26" ht="365.25" hidden="1" customHeight="1">
      <c r="A15" s="35" t="s">
        <v>617</v>
      </c>
      <c r="B15" s="129" t="s">
        <v>288</v>
      </c>
      <c r="C15" s="129" t="s">
        <v>618</v>
      </c>
      <c r="D15" s="129" t="s">
        <v>619</v>
      </c>
      <c r="E15" s="132" t="s">
        <v>620</v>
      </c>
      <c r="F15" s="129"/>
      <c r="G15" s="132" t="s">
        <v>422</v>
      </c>
      <c r="H15" s="129" t="s">
        <v>621</v>
      </c>
      <c r="I15" s="208" t="s">
        <v>477</v>
      </c>
      <c r="J15" s="129"/>
      <c r="K15" s="74">
        <v>80</v>
      </c>
      <c r="L15" s="129"/>
    </row>
    <row r="16" spans="1:26" ht="129" hidden="1" customHeight="1">
      <c r="A16" s="35" t="s">
        <v>622</v>
      </c>
      <c r="B16" s="129" t="s">
        <v>120</v>
      </c>
      <c r="C16" s="129" t="s">
        <v>623</v>
      </c>
      <c r="D16" s="129" t="s">
        <v>624</v>
      </c>
      <c r="E16" s="132" t="s">
        <v>625</v>
      </c>
      <c r="F16" s="129"/>
      <c r="G16" s="129" t="s">
        <v>626</v>
      </c>
      <c r="H16" s="129" t="s">
        <v>627</v>
      </c>
      <c r="I16" s="134" t="s">
        <v>477</v>
      </c>
      <c r="J16" s="129"/>
      <c r="K16" s="74">
        <v>80</v>
      </c>
      <c r="L16" s="129"/>
    </row>
    <row r="17" spans="1:26" ht="45" hidden="1">
      <c r="A17" s="97" t="s">
        <v>628</v>
      </c>
      <c r="B17" s="129" t="s">
        <v>288</v>
      </c>
      <c r="C17" s="100" t="s">
        <v>629</v>
      </c>
      <c r="D17" s="100" t="s">
        <v>630</v>
      </c>
      <c r="E17" s="100" t="s">
        <v>631</v>
      </c>
      <c r="F17" s="129" t="s">
        <v>632</v>
      </c>
      <c r="G17" s="130"/>
      <c r="H17" s="129"/>
      <c r="I17" s="129"/>
      <c r="J17" s="129"/>
      <c r="K17" s="133">
        <f>ROUND(AVERAGE(K18:K23),0)</f>
        <v>73</v>
      </c>
      <c r="L17" s="100"/>
      <c r="M17" s="87"/>
      <c r="N17" s="87"/>
      <c r="O17" s="87"/>
      <c r="P17" s="87"/>
      <c r="Q17" s="87"/>
      <c r="R17" s="87"/>
      <c r="S17" s="87"/>
      <c r="T17" s="87"/>
      <c r="U17" s="87"/>
      <c r="V17" s="87"/>
      <c r="W17" s="87"/>
      <c r="X17" s="87"/>
      <c r="Y17" s="87"/>
      <c r="Z17" s="87"/>
    </row>
    <row r="18" spans="1:26" ht="105" hidden="1">
      <c r="A18" s="35" t="s">
        <v>633</v>
      </c>
      <c r="B18" s="129" t="s">
        <v>288</v>
      </c>
      <c r="C18" s="129" t="s">
        <v>634</v>
      </c>
      <c r="D18" s="129" t="s">
        <v>635</v>
      </c>
      <c r="E18" s="129" t="s">
        <v>636</v>
      </c>
      <c r="F18" s="129"/>
      <c r="G18" s="132" t="s">
        <v>637</v>
      </c>
      <c r="H18" s="129" t="s">
        <v>638</v>
      </c>
      <c r="I18" s="113" t="s">
        <v>477</v>
      </c>
      <c r="J18" s="129"/>
      <c r="K18" s="74">
        <v>80</v>
      </c>
      <c r="L18" s="129"/>
    </row>
    <row r="19" spans="1:26" ht="326.25" hidden="1" customHeight="1">
      <c r="A19" s="35" t="s">
        <v>639</v>
      </c>
      <c r="B19" s="129" t="s">
        <v>288</v>
      </c>
      <c r="C19" s="129" t="s">
        <v>640</v>
      </c>
      <c r="D19" s="129" t="s">
        <v>641</v>
      </c>
      <c r="E19" s="129" t="s">
        <v>642</v>
      </c>
      <c r="F19" s="129"/>
      <c r="G19" s="132" t="s">
        <v>637</v>
      </c>
      <c r="H19" s="129" t="s">
        <v>643</v>
      </c>
      <c r="I19" s="113" t="s">
        <v>477</v>
      </c>
      <c r="J19" s="129"/>
      <c r="K19" s="74">
        <v>80</v>
      </c>
      <c r="L19" s="129"/>
    </row>
    <row r="20" spans="1:26" ht="285" hidden="1">
      <c r="A20" s="35" t="s">
        <v>644</v>
      </c>
      <c r="B20" s="129" t="s">
        <v>288</v>
      </c>
      <c r="C20" s="129" t="s">
        <v>645</v>
      </c>
      <c r="D20" s="129" t="s">
        <v>646</v>
      </c>
      <c r="E20" s="129" t="s">
        <v>647</v>
      </c>
      <c r="F20" s="129"/>
      <c r="G20" s="129" t="s">
        <v>648</v>
      </c>
      <c r="H20" s="129" t="s">
        <v>649</v>
      </c>
      <c r="I20" s="134" t="s">
        <v>477</v>
      </c>
      <c r="J20" s="129"/>
      <c r="K20" s="74">
        <v>80</v>
      </c>
      <c r="L20" s="129"/>
    </row>
    <row r="21" spans="1:26" s="11" customFormat="1" ht="408.75" hidden="1" customHeight="1">
      <c r="A21" s="35" t="s">
        <v>650</v>
      </c>
      <c r="B21" s="129" t="s">
        <v>288</v>
      </c>
      <c r="C21" s="129" t="s">
        <v>651</v>
      </c>
      <c r="D21" s="129" t="s">
        <v>652</v>
      </c>
      <c r="E21" s="129" t="s">
        <v>653</v>
      </c>
      <c r="F21" s="129"/>
      <c r="G21" s="129" t="s">
        <v>637</v>
      </c>
      <c r="H21" s="129" t="s">
        <v>654</v>
      </c>
      <c r="I21" s="134" t="s">
        <v>477</v>
      </c>
      <c r="J21" s="129"/>
      <c r="K21" s="35">
        <v>40</v>
      </c>
      <c r="L21" s="129"/>
    </row>
    <row r="22" spans="1:26" s="11" customFormat="1" ht="251.25" hidden="1" customHeight="1">
      <c r="A22" s="35" t="s">
        <v>655</v>
      </c>
      <c r="B22" s="129" t="s">
        <v>288</v>
      </c>
      <c r="C22" s="129" t="s">
        <v>656</v>
      </c>
      <c r="D22" s="129" t="s">
        <v>657</v>
      </c>
      <c r="E22" s="129" t="s">
        <v>658</v>
      </c>
      <c r="F22" s="129"/>
      <c r="G22" s="129"/>
      <c r="H22" s="129" t="s">
        <v>659</v>
      </c>
      <c r="I22" s="134" t="s">
        <v>477</v>
      </c>
      <c r="J22" s="129"/>
      <c r="K22" s="35">
        <v>80</v>
      </c>
      <c r="L22" s="129"/>
    </row>
    <row r="23" spans="1:26" s="11" customFormat="1" ht="174" hidden="1" customHeight="1">
      <c r="A23" s="35" t="s">
        <v>660</v>
      </c>
      <c r="B23" s="129" t="s">
        <v>288</v>
      </c>
      <c r="C23" s="129" t="s">
        <v>661</v>
      </c>
      <c r="D23" s="129" t="s">
        <v>662</v>
      </c>
      <c r="E23" s="129" t="s">
        <v>663</v>
      </c>
      <c r="F23" s="129"/>
      <c r="G23" s="129"/>
      <c r="H23" s="129" t="s">
        <v>664</v>
      </c>
      <c r="I23" s="134" t="s">
        <v>477</v>
      </c>
      <c r="J23" s="129"/>
      <c r="K23" s="35">
        <v>80</v>
      </c>
      <c r="L23" s="129"/>
    </row>
    <row r="24" spans="1:26" s="11" customFormat="1" ht="112.5" hidden="1" customHeight="1">
      <c r="A24" s="97" t="s">
        <v>665</v>
      </c>
      <c r="B24" s="100" t="s">
        <v>288</v>
      </c>
      <c r="C24" s="100" t="s">
        <v>666</v>
      </c>
      <c r="D24" s="100" t="s">
        <v>667</v>
      </c>
      <c r="E24" s="100" t="s">
        <v>668</v>
      </c>
      <c r="F24" s="129" t="s">
        <v>616</v>
      </c>
      <c r="G24" s="100"/>
      <c r="H24" s="100"/>
      <c r="I24" s="129"/>
      <c r="J24" s="129"/>
      <c r="K24" s="99">
        <f>K25</f>
        <v>80</v>
      </c>
      <c r="L24" s="100"/>
      <c r="M24" s="115"/>
      <c r="N24" s="115"/>
      <c r="O24" s="115"/>
      <c r="P24" s="115"/>
      <c r="Q24" s="115"/>
      <c r="R24" s="115"/>
      <c r="S24" s="115"/>
      <c r="T24" s="115"/>
      <c r="U24" s="115"/>
      <c r="V24" s="115"/>
      <c r="W24" s="115"/>
      <c r="X24" s="115"/>
      <c r="Y24" s="115"/>
      <c r="Z24" s="115"/>
    </row>
    <row r="25" spans="1:26" s="11" customFormat="1" ht="393.75" hidden="1" customHeight="1">
      <c r="A25" s="35" t="s">
        <v>669</v>
      </c>
      <c r="B25" s="129" t="s">
        <v>288</v>
      </c>
      <c r="C25" s="129" t="s">
        <v>670</v>
      </c>
      <c r="D25" s="129" t="s">
        <v>671</v>
      </c>
      <c r="E25" s="129" t="s">
        <v>672</v>
      </c>
      <c r="F25" s="129"/>
      <c r="G25" s="129" t="s">
        <v>637</v>
      </c>
      <c r="H25" s="129" t="s">
        <v>673</v>
      </c>
      <c r="I25" s="129"/>
      <c r="J25" s="129"/>
      <c r="K25" s="35">
        <v>80</v>
      </c>
      <c r="L25" s="129"/>
    </row>
    <row r="26" spans="1:26" s="11" customFormat="1" ht="112.5" hidden="1" customHeight="1">
      <c r="A26" s="97" t="s">
        <v>674</v>
      </c>
      <c r="B26" s="129" t="s">
        <v>288</v>
      </c>
      <c r="C26" s="100" t="s">
        <v>675</v>
      </c>
      <c r="D26" s="100" t="s">
        <v>676</v>
      </c>
      <c r="E26" s="100" t="s">
        <v>677</v>
      </c>
      <c r="F26" s="129" t="s">
        <v>632</v>
      </c>
      <c r="G26" s="100"/>
      <c r="H26" s="129"/>
      <c r="I26" s="129"/>
      <c r="J26" s="129"/>
      <c r="K26" s="99">
        <f>ROUND(AVERAGE(K27:K31),0)</f>
        <v>64</v>
      </c>
      <c r="L26" s="100"/>
      <c r="M26" s="115"/>
      <c r="N26" s="115"/>
      <c r="O26" s="115"/>
      <c r="P26" s="115"/>
      <c r="Q26" s="115"/>
      <c r="R26" s="115"/>
      <c r="S26" s="115"/>
      <c r="T26" s="115"/>
      <c r="U26" s="115"/>
      <c r="V26" s="115"/>
      <c r="W26" s="115"/>
      <c r="X26" s="115"/>
      <c r="Y26" s="115"/>
      <c r="Z26" s="115"/>
    </row>
    <row r="27" spans="1:26" s="11" customFormat="1" ht="225.75" hidden="1" customHeight="1">
      <c r="A27" s="35" t="s">
        <v>678</v>
      </c>
      <c r="B27" s="129" t="s">
        <v>288</v>
      </c>
      <c r="C27" s="129" t="s">
        <v>679</v>
      </c>
      <c r="D27" s="129" t="s">
        <v>680</v>
      </c>
      <c r="E27" s="129" t="s">
        <v>681</v>
      </c>
      <c r="F27" s="129"/>
      <c r="G27" s="129" t="s">
        <v>648</v>
      </c>
      <c r="H27" s="129" t="s">
        <v>682</v>
      </c>
      <c r="I27" s="129"/>
      <c r="J27" s="129"/>
      <c r="K27" s="35">
        <v>80</v>
      </c>
      <c r="L27" s="129"/>
    </row>
    <row r="28" spans="1:26" s="11" customFormat="1" ht="409.5" hidden="1" customHeight="1">
      <c r="A28" s="35" t="s">
        <v>683</v>
      </c>
      <c r="B28" s="129" t="s">
        <v>288</v>
      </c>
      <c r="C28" s="129" t="s">
        <v>684</v>
      </c>
      <c r="D28" s="129" t="s">
        <v>685</v>
      </c>
      <c r="E28" s="129" t="s">
        <v>686</v>
      </c>
      <c r="F28" s="129"/>
      <c r="G28" s="129" t="s">
        <v>637</v>
      </c>
      <c r="H28" s="129" t="s">
        <v>687</v>
      </c>
      <c r="I28" s="135"/>
      <c r="J28" s="129"/>
      <c r="K28" s="35">
        <v>60</v>
      </c>
      <c r="L28" s="129"/>
    </row>
    <row r="29" spans="1:26" s="11" customFormat="1" ht="291" hidden="1" customHeight="1">
      <c r="A29" s="35" t="s">
        <v>688</v>
      </c>
      <c r="B29" s="129" t="s">
        <v>120</v>
      </c>
      <c r="C29" s="129" t="s">
        <v>689</v>
      </c>
      <c r="D29" s="129" t="s">
        <v>690</v>
      </c>
      <c r="E29" s="129" t="s">
        <v>691</v>
      </c>
      <c r="F29" s="129"/>
      <c r="G29" s="129" t="s">
        <v>637</v>
      </c>
      <c r="H29" s="129" t="s">
        <v>692</v>
      </c>
      <c r="I29" s="129"/>
      <c r="J29" s="129"/>
      <c r="K29" s="35">
        <v>80</v>
      </c>
      <c r="L29" s="129"/>
    </row>
    <row r="30" spans="1:26" s="11" customFormat="1" ht="279.75" hidden="1" customHeight="1">
      <c r="A30" s="35" t="s">
        <v>693</v>
      </c>
      <c r="B30" s="129" t="s">
        <v>120</v>
      </c>
      <c r="C30" s="129" t="s">
        <v>694</v>
      </c>
      <c r="D30" s="129" t="s">
        <v>695</v>
      </c>
      <c r="E30" s="129" t="s">
        <v>696</v>
      </c>
      <c r="F30" s="129"/>
      <c r="G30" s="129" t="s">
        <v>648</v>
      </c>
      <c r="H30" s="129" t="s">
        <v>697</v>
      </c>
      <c r="I30" s="129"/>
      <c r="J30" s="129"/>
      <c r="K30" s="35">
        <v>40</v>
      </c>
      <c r="L30" s="129"/>
    </row>
    <row r="31" spans="1:26" s="11" customFormat="1" ht="300.75" hidden="1" customHeight="1">
      <c r="A31" s="35" t="s">
        <v>698</v>
      </c>
      <c r="B31" s="129" t="s">
        <v>120</v>
      </c>
      <c r="C31" s="129" t="s">
        <v>699</v>
      </c>
      <c r="D31" s="129" t="s">
        <v>700</v>
      </c>
      <c r="E31" s="129" t="s">
        <v>701</v>
      </c>
      <c r="F31" s="129"/>
      <c r="G31" s="129" t="s">
        <v>422</v>
      </c>
      <c r="H31" s="129" t="s">
        <v>702</v>
      </c>
      <c r="I31" s="129"/>
      <c r="J31" s="129"/>
      <c r="K31" s="35">
        <v>60</v>
      </c>
      <c r="L31" s="129"/>
    </row>
    <row r="32" spans="1:26" s="11" customFormat="1" ht="112.5" hidden="1" customHeight="1">
      <c r="A32" s="136" t="s">
        <v>19</v>
      </c>
      <c r="B32" s="136"/>
      <c r="C32" s="136"/>
      <c r="D32" s="136"/>
      <c r="E32" s="136"/>
      <c r="F32" s="136"/>
      <c r="G32" s="136"/>
      <c r="H32" s="136"/>
      <c r="I32" s="137"/>
      <c r="J32" s="138"/>
      <c r="K32" s="139"/>
      <c r="L32" s="136"/>
    </row>
    <row r="33" spans="1:26" s="11" customFormat="1" ht="112.5" hidden="1" customHeight="1">
      <c r="A33" s="88" t="s">
        <v>703</v>
      </c>
      <c r="B33" s="125" t="s">
        <v>288</v>
      </c>
      <c r="C33" s="125" t="s">
        <v>19</v>
      </c>
      <c r="D33" s="125" t="s">
        <v>354</v>
      </c>
      <c r="E33" s="125" t="s">
        <v>18</v>
      </c>
      <c r="F33" s="125"/>
      <c r="G33" s="125"/>
      <c r="H33" s="125"/>
      <c r="I33" s="41"/>
      <c r="J33" s="140"/>
      <c r="K33" s="108">
        <f>K34</f>
        <v>20</v>
      </c>
      <c r="L33" s="125"/>
      <c r="M33" s="115"/>
      <c r="N33" s="115"/>
      <c r="O33" s="115"/>
      <c r="P33" s="115"/>
      <c r="Q33" s="115"/>
      <c r="R33" s="115"/>
      <c r="S33" s="115"/>
      <c r="T33" s="115"/>
      <c r="U33" s="115"/>
      <c r="V33" s="115"/>
      <c r="W33" s="115"/>
      <c r="X33" s="115"/>
      <c r="Y33" s="115"/>
      <c r="Z33" s="115"/>
    </row>
    <row r="34" spans="1:26" s="11" customFormat="1" ht="112.5" hidden="1" customHeight="1">
      <c r="A34" s="97" t="s">
        <v>704</v>
      </c>
      <c r="B34" s="100" t="s">
        <v>288</v>
      </c>
      <c r="C34" s="100" t="s">
        <v>705</v>
      </c>
      <c r="D34" s="100" t="s">
        <v>706</v>
      </c>
      <c r="E34" s="100" t="s">
        <v>707</v>
      </c>
      <c r="F34" s="129" t="s">
        <v>632</v>
      </c>
      <c r="G34" s="100"/>
      <c r="H34" s="100"/>
      <c r="I34" s="129"/>
      <c r="J34" s="129"/>
      <c r="K34" s="99">
        <f>ROUND(AVERAGE(K35:K36),0)</f>
        <v>20</v>
      </c>
      <c r="L34" s="129"/>
      <c r="M34" s="115"/>
      <c r="N34" s="115"/>
      <c r="O34" s="115"/>
      <c r="P34" s="115"/>
      <c r="Q34" s="115"/>
      <c r="R34" s="115"/>
      <c r="S34" s="115"/>
      <c r="T34" s="115"/>
      <c r="U34" s="115"/>
      <c r="V34" s="115"/>
      <c r="W34" s="115"/>
      <c r="X34" s="115"/>
      <c r="Y34" s="115"/>
      <c r="Z34" s="115"/>
    </row>
    <row r="35" spans="1:26" s="11" customFormat="1" ht="255" hidden="1" customHeight="1">
      <c r="A35" s="35" t="s">
        <v>708</v>
      </c>
      <c r="B35" s="129" t="s">
        <v>288</v>
      </c>
      <c r="C35" s="129" t="s">
        <v>709</v>
      </c>
      <c r="D35" s="129" t="s">
        <v>710</v>
      </c>
      <c r="E35" s="129" t="s">
        <v>711</v>
      </c>
      <c r="F35" s="129"/>
      <c r="G35" s="129"/>
      <c r="H35" s="129" t="s">
        <v>712</v>
      </c>
      <c r="I35" s="129"/>
      <c r="J35" s="129"/>
      <c r="K35" s="35">
        <v>20</v>
      </c>
      <c r="L35" s="129"/>
    </row>
    <row r="36" spans="1:26" s="11" customFormat="1" ht="112.5" hidden="1" customHeight="1">
      <c r="A36" s="35" t="s">
        <v>713</v>
      </c>
      <c r="B36" s="129" t="s">
        <v>288</v>
      </c>
      <c r="C36" s="129" t="s">
        <v>714</v>
      </c>
      <c r="D36" s="129" t="s">
        <v>715</v>
      </c>
      <c r="E36" s="129" t="s">
        <v>716</v>
      </c>
      <c r="F36" s="129"/>
      <c r="G36" s="129"/>
      <c r="H36" s="129" t="s">
        <v>717</v>
      </c>
      <c r="I36" s="129"/>
      <c r="J36" s="129"/>
      <c r="K36" s="35">
        <v>20</v>
      </c>
      <c r="L36" s="129"/>
    </row>
    <row r="37" spans="1:26" s="11" customFormat="1" ht="112.5" hidden="1" customHeight="1">
      <c r="A37" s="136" t="s">
        <v>21</v>
      </c>
      <c r="B37" s="136"/>
      <c r="C37" s="136"/>
      <c r="D37" s="136"/>
      <c r="E37" s="136"/>
      <c r="F37" s="136"/>
      <c r="G37" s="136"/>
      <c r="H37" s="136"/>
      <c r="I37" s="137"/>
      <c r="J37" s="138"/>
      <c r="K37" s="139"/>
      <c r="L37" s="136"/>
    </row>
    <row r="38" spans="1:26" s="11" customFormat="1" ht="112.5" hidden="1" customHeight="1">
      <c r="A38" s="88" t="s">
        <v>718</v>
      </c>
      <c r="B38" s="125" t="s">
        <v>719</v>
      </c>
      <c r="C38" s="125" t="s">
        <v>21</v>
      </c>
      <c r="D38" s="125"/>
      <c r="E38" s="125" t="s">
        <v>20</v>
      </c>
      <c r="F38" s="125"/>
      <c r="G38" s="140"/>
      <c r="H38" s="140"/>
      <c r="I38" s="41"/>
      <c r="J38" s="140"/>
      <c r="K38" s="209">
        <f>ROUND(AVERAGE(K39,K46),0)</f>
        <v>60</v>
      </c>
      <c r="L38" s="140"/>
    </row>
    <row r="39" spans="1:26" s="11" customFormat="1" ht="112.5" hidden="1" customHeight="1">
      <c r="A39" s="97" t="s">
        <v>720</v>
      </c>
      <c r="B39" s="142" t="s">
        <v>283</v>
      </c>
      <c r="C39" s="100" t="s">
        <v>284</v>
      </c>
      <c r="D39" s="100" t="s">
        <v>721</v>
      </c>
      <c r="E39" s="100" t="s">
        <v>722</v>
      </c>
      <c r="F39" s="129" t="s">
        <v>616</v>
      </c>
      <c r="G39" s="100"/>
      <c r="H39" s="100"/>
      <c r="I39" s="129"/>
      <c r="J39" s="129"/>
      <c r="K39" s="99">
        <f>ROUND(AVERAGE(K40:K45),0)</f>
        <v>63</v>
      </c>
      <c r="L39" s="100"/>
      <c r="M39" s="115"/>
      <c r="N39" s="115"/>
      <c r="O39" s="115"/>
      <c r="P39" s="115"/>
      <c r="Q39" s="115"/>
      <c r="R39" s="115"/>
      <c r="S39" s="115"/>
      <c r="T39" s="115"/>
      <c r="U39" s="115"/>
      <c r="V39" s="115"/>
      <c r="W39" s="115"/>
      <c r="X39" s="115"/>
      <c r="Y39" s="115"/>
      <c r="Z39" s="115"/>
    </row>
    <row r="40" spans="1:26" s="11" customFormat="1" ht="295.5" hidden="1" customHeight="1">
      <c r="A40" s="35" t="s">
        <v>723</v>
      </c>
      <c r="B40" s="143" t="s">
        <v>283</v>
      </c>
      <c r="C40" s="129" t="s">
        <v>285</v>
      </c>
      <c r="D40" s="129" t="s">
        <v>724</v>
      </c>
      <c r="E40" s="129" t="s">
        <v>725</v>
      </c>
      <c r="F40" s="129"/>
      <c r="G40" s="129" t="s">
        <v>726</v>
      </c>
      <c r="H40" s="129" t="s">
        <v>727</v>
      </c>
      <c r="I40" s="129"/>
      <c r="J40" s="129"/>
      <c r="K40" s="35">
        <v>80</v>
      </c>
      <c r="L40" s="129"/>
    </row>
    <row r="41" spans="1:26" s="11" customFormat="1" ht="153.75" hidden="1" customHeight="1">
      <c r="A41" s="35" t="s">
        <v>728</v>
      </c>
      <c r="B41" s="143" t="s">
        <v>729</v>
      </c>
      <c r="C41" s="129" t="s">
        <v>730</v>
      </c>
      <c r="D41" s="129" t="s">
        <v>731</v>
      </c>
      <c r="E41" s="129" t="s">
        <v>732</v>
      </c>
      <c r="F41" s="129"/>
      <c r="G41" s="129" t="s">
        <v>733</v>
      </c>
      <c r="H41" s="129" t="s">
        <v>734</v>
      </c>
      <c r="I41" s="129"/>
      <c r="J41" s="129"/>
      <c r="K41" s="35">
        <v>60</v>
      </c>
      <c r="L41" s="129"/>
    </row>
    <row r="42" spans="1:26" s="11" customFormat="1" ht="270.75" hidden="1" customHeight="1">
      <c r="A42" s="35" t="s">
        <v>735</v>
      </c>
      <c r="B42" s="143" t="s">
        <v>736</v>
      </c>
      <c r="C42" s="129" t="s">
        <v>737</v>
      </c>
      <c r="D42" s="129" t="s">
        <v>738</v>
      </c>
      <c r="E42" s="129" t="s">
        <v>739</v>
      </c>
      <c r="F42" s="129"/>
      <c r="G42" s="129"/>
      <c r="H42" s="129" t="s">
        <v>740</v>
      </c>
      <c r="I42" s="129"/>
      <c r="J42" s="129"/>
      <c r="K42" s="35">
        <v>60</v>
      </c>
      <c r="L42" s="129"/>
    </row>
    <row r="43" spans="1:26" s="11" customFormat="1" ht="112.5" hidden="1" customHeight="1">
      <c r="A43" s="35" t="s">
        <v>741</v>
      </c>
      <c r="B43" s="143" t="s">
        <v>729</v>
      </c>
      <c r="C43" s="129" t="s">
        <v>742</v>
      </c>
      <c r="D43" s="129" t="s">
        <v>743</v>
      </c>
      <c r="E43" s="129" t="s">
        <v>744</v>
      </c>
      <c r="F43" s="129"/>
      <c r="G43" s="129" t="s">
        <v>745</v>
      </c>
      <c r="H43" s="129" t="s">
        <v>746</v>
      </c>
      <c r="I43" s="129"/>
      <c r="J43" s="129"/>
      <c r="K43" s="35">
        <v>80</v>
      </c>
      <c r="L43" s="129"/>
    </row>
    <row r="44" spans="1:26" s="11" customFormat="1" ht="216" hidden="1" customHeight="1">
      <c r="A44" s="35" t="s">
        <v>747</v>
      </c>
      <c r="B44" s="143" t="s">
        <v>729</v>
      </c>
      <c r="C44" s="129" t="s">
        <v>748</v>
      </c>
      <c r="D44" s="129" t="s">
        <v>749</v>
      </c>
      <c r="E44" s="129" t="s">
        <v>750</v>
      </c>
      <c r="F44" s="129" t="s">
        <v>751</v>
      </c>
      <c r="G44" s="129"/>
      <c r="H44" s="129" t="s">
        <v>752</v>
      </c>
      <c r="I44" s="129"/>
      <c r="J44" s="129"/>
      <c r="K44" s="35">
        <v>60</v>
      </c>
      <c r="L44" s="129"/>
    </row>
    <row r="45" spans="1:26" s="11" customFormat="1" ht="234.75" hidden="1" customHeight="1">
      <c r="A45" s="35" t="s">
        <v>753</v>
      </c>
      <c r="B45" s="143" t="s">
        <v>283</v>
      </c>
      <c r="C45" s="129" t="s">
        <v>286</v>
      </c>
      <c r="D45" s="129" t="s">
        <v>754</v>
      </c>
      <c r="E45" s="129" t="s">
        <v>755</v>
      </c>
      <c r="F45" s="129"/>
      <c r="G45" s="129" t="s">
        <v>726</v>
      </c>
      <c r="H45" s="129" t="s">
        <v>756</v>
      </c>
      <c r="I45" s="210"/>
      <c r="K45" s="35">
        <v>40</v>
      </c>
      <c r="L45" s="129"/>
    </row>
    <row r="46" spans="1:26" s="11" customFormat="1" ht="112.5" customHeight="1">
      <c r="A46" s="97" t="s">
        <v>757</v>
      </c>
      <c r="B46" s="100" t="s">
        <v>729</v>
      </c>
      <c r="C46" s="100" t="s">
        <v>758</v>
      </c>
      <c r="D46" s="100" t="s">
        <v>759</v>
      </c>
      <c r="E46" s="100" t="s">
        <v>760</v>
      </c>
      <c r="F46" s="129" t="s">
        <v>616</v>
      </c>
      <c r="G46" s="100"/>
      <c r="H46" s="100"/>
      <c r="I46" s="129"/>
      <c r="J46" s="129"/>
      <c r="K46" s="99">
        <f>ROUND(AVERAGE(K47:K55),0)</f>
        <v>56</v>
      </c>
      <c r="L46" s="100"/>
      <c r="M46" s="115"/>
      <c r="N46" s="115"/>
      <c r="O46" s="115"/>
      <c r="P46" s="115"/>
      <c r="Q46" s="115"/>
      <c r="R46" s="115"/>
      <c r="S46" s="115"/>
      <c r="T46" s="115"/>
      <c r="U46" s="115"/>
      <c r="V46" s="115"/>
      <c r="W46" s="115"/>
      <c r="X46" s="115"/>
      <c r="Y46" s="115"/>
      <c r="Z46" s="115"/>
    </row>
    <row r="47" spans="1:26" s="11" customFormat="1" ht="174.75" customHeight="1">
      <c r="A47" s="35" t="s">
        <v>761</v>
      </c>
      <c r="B47" s="129" t="s">
        <v>729</v>
      </c>
      <c r="C47" s="129" t="s">
        <v>762</v>
      </c>
      <c r="D47" s="129" t="s">
        <v>763</v>
      </c>
      <c r="E47" s="129" t="s">
        <v>764</v>
      </c>
      <c r="F47" s="129"/>
      <c r="G47" s="129" t="s">
        <v>765</v>
      </c>
      <c r="H47" s="129" t="s">
        <v>766</v>
      </c>
      <c r="I47" s="129"/>
      <c r="J47" s="129"/>
      <c r="K47" s="35">
        <v>80</v>
      </c>
      <c r="L47" s="129"/>
    </row>
    <row r="48" spans="1:26" s="11" customFormat="1" ht="138.75" customHeight="1">
      <c r="A48" s="35" t="s">
        <v>767</v>
      </c>
      <c r="B48" s="129" t="s">
        <v>120</v>
      </c>
      <c r="C48" s="129" t="s">
        <v>768</v>
      </c>
      <c r="D48" s="129" t="s">
        <v>769</v>
      </c>
      <c r="E48" s="129" t="s">
        <v>770</v>
      </c>
      <c r="F48" s="129"/>
      <c r="G48" s="129" t="s">
        <v>771</v>
      </c>
      <c r="H48" s="129" t="s">
        <v>772</v>
      </c>
      <c r="I48" s="129"/>
      <c r="J48" s="129"/>
      <c r="K48" s="35">
        <v>40</v>
      </c>
      <c r="L48" s="129"/>
    </row>
    <row r="49" spans="1:26" s="11" customFormat="1" ht="193.5" customHeight="1">
      <c r="A49" s="35" t="s">
        <v>773</v>
      </c>
      <c r="B49" s="129" t="s">
        <v>120</v>
      </c>
      <c r="C49" s="129" t="s">
        <v>774</v>
      </c>
      <c r="D49" s="129" t="s">
        <v>775</v>
      </c>
      <c r="E49" s="129" t="s">
        <v>776</v>
      </c>
      <c r="F49" s="129"/>
      <c r="G49" s="129" t="s">
        <v>777</v>
      </c>
      <c r="H49" s="129" t="s">
        <v>778</v>
      </c>
      <c r="I49" s="129"/>
      <c r="J49" s="129"/>
      <c r="K49" s="35">
        <v>60</v>
      </c>
      <c r="L49" s="129"/>
    </row>
    <row r="50" spans="1:26" s="11" customFormat="1" ht="315.75" customHeight="1">
      <c r="A50" s="35" t="s">
        <v>779</v>
      </c>
      <c r="B50" s="129" t="s">
        <v>120</v>
      </c>
      <c r="C50" s="129" t="s">
        <v>780</v>
      </c>
      <c r="D50" s="129" t="s">
        <v>781</v>
      </c>
      <c r="E50" s="129" t="s">
        <v>782</v>
      </c>
      <c r="F50" s="129"/>
      <c r="G50" s="129" t="s">
        <v>783</v>
      </c>
      <c r="H50" s="129" t="s">
        <v>784</v>
      </c>
      <c r="I50" s="129"/>
      <c r="J50" s="129"/>
      <c r="K50" s="35">
        <v>80</v>
      </c>
      <c r="L50" s="129"/>
    </row>
    <row r="51" spans="1:26" s="11" customFormat="1" ht="168" customHeight="1">
      <c r="A51" s="35" t="s">
        <v>785</v>
      </c>
      <c r="B51" s="129" t="s">
        <v>120</v>
      </c>
      <c r="C51" s="129" t="s">
        <v>786</v>
      </c>
      <c r="D51" s="129" t="s">
        <v>787</v>
      </c>
      <c r="E51" s="129" t="s">
        <v>788</v>
      </c>
      <c r="F51" s="129"/>
      <c r="G51" s="129" t="s">
        <v>789</v>
      </c>
      <c r="H51" s="129" t="s">
        <v>790</v>
      </c>
      <c r="I51" s="129"/>
      <c r="J51" s="129"/>
      <c r="K51" s="35">
        <v>60</v>
      </c>
      <c r="L51" s="129"/>
    </row>
    <row r="52" spans="1:26" s="11" customFormat="1" ht="207.75" customHeight="1">
      <c r="A52" s="35" t="s">
        <v>791</v>
      </c>
      <c r="B52" s="129" t="s">
        <v>729</v>
      </c>
      <c r="C52" s="129" t="s">
        <v>792</v>
      </c>
      <c r="D52" s="129" t="s">
        <v>793</v>
      </c>
      <c r="E52" s="129" t="s">
        <v>794</v>
      </c>
      <c r="F52" s="129"/>
      <c r="G52" s="129" t="s">
        <v>795</v>
      </c>
      <c r="H52" s="129" t="s">
        <v>796</v>
      </c>
      <c r="I52" s="129"/>
      <c r="J52" s="129"/>
      <c r="K52" s="35">
        <v>60</v>
      </c>
      <c r="L52" s="129"/>
    </row>
    <row r="53" spans="1:26" s="11" customFormat="1" ht="179.25" customHeight="1">
      <c r="A53" s="35" t="s">
        <v>797</v>
      </c>
      <c r="B53" s="129" t="s">
        <v>120</v>
      </c>
      <c r="C53" s="129" t="s">
        <v>798</v>
      </c>
      <c r="D53" s="129" t="s">
        <v>799</v>
      </c>
      <c r="E53" s="129" t="s">
        <v>800</v>
      </c>
      <c r="F53" s="129"/>
      <c r="G53" s="129" t="s">
        <v>515</v>
      </c>
      <c r="H53" s="129" t="s">
        <v>801</v>
      </c>
      <c r="I53" s="129"/>
      <c r="J53" s="129"/>
      <c r="K53" s="35">
        <v>20</v>
      </c>
      <c r="L53" s="129"/>
    </row>
    <row r="54" spans="1:26" s="11" customFormat="1" ht="204.75" customHeight="1">
      <c r="A54" s="35" t="s">
        <v>802</v>
      </c>
      <c r="B54" s="129" t="s">
        <v>729</v>
      </c>
      <c r="C54" s="129" t="s">
        <v>803</v>
      </c>
      <c r="D54" s="129" t="s">
        <v>804</v>
      </c>
      <c r="E54" s="129" t="s">
        <v>805</v>
      </c>
      <c r="F54" s="129"/>
      <c r="G54" s="129"/>
      <c r="H54" s="129" t="s">
        <v>806</v>
      </c>
      <c r="I54" s="145"/>
      <c r="J54" s="129"/>
      <c r="K54" s="35">
        <v>60</v>
      </c>
      <c r="L54" s="129"/>
    </row>
    <row r="55" spans="1:26" s="11" customFormat="1" ht="180.75" customHeight="1">
      <c r="A55" s="35" t="s">
        <v>807</v>
      </c>
      <c r="B55" s="129" t="s">
        <v>729</v>
      </c>
      <c r="C55" s="129" t="s">
        <v>808</v>
      </c>
      <c r="D55" s="129" t="s">
        <v>809</v>
      </c>
      <c r="E55" s="129" t="s">
        <v>810</v>
      </c>
      <c r="F55" s="129"/>
      <c r="G55" s="129" t="s">
        <v>811</v>
      </c>
      <c r="H55" s="129" t="s">
        <v>812</v>
      </c>
      <c r="I55" s="129"/>
      <c r="J55" s="129"/>
      <c r="K55" s="35">
        <v>40</v>
      </c>
      <c r="L55" s="129"/>
    </row>
    <row r="56" spans="1:26" s="11" customFormat="1" ht="112.5" hidden="1" customHeight="1">
      <c r="A56" s="136" t="s">
        <v>23</v>
      </c>
      <c r="B56" s="136"/>
      <c r="C56" s="136"/>
      <c r="D56" s="136"/>
      <c r="E56" s="136"/>
      <c r="F56" s="136"/>
      <c r="G56" s="136"/>
      <c r="H56" s="136"/>
      <c r="I56" s="137"/>
      <c r="J56" s="138"/>
      <c r="K56" s="139"/>
      <c r="L56" s="136"/>
    </row>
    <row r="57" spans="1:26" s="11" customFormat="1" ht="112.5" hidden="1" customHeight="1">
      <c r="A57" s="88" t="s">
        <v>813</v>
      </c>
      <c r="B57" s="125" t="s">
        <v>814</v>
      </c>
      <c r="C57" s="125" t="s">
        <v>23</v>
      </c>
      <c r="D57" s="125"/>
      <c r="E57" s="125" t="s">
        <v>22</v>
      </c>
      <c r="F57" s="125"/>
      <c r="G57" s="140"/>
      <c r="H57" s="140"/>
      <c r="I57" s="41"/>
      <c r="J57" s="140"/>
      <c r="K57" s="209">
        <f>ROUND(AVERAGE(K58,K63,K65,K67,K72,K74,K77),0)</f>
        <v>58</v>
      </c>
      <c r="L57" s="140"/>
    </row>
    <row r="58" spans="1:26" s="11" customFormat="1" ht="112.5" hidden="1" customHeight="1">
      <c r="A58" s="97" t="s">
        <v>815</v>
      </c>
      <c r="B58" s="100" t="s">
        <v>120</v>
      </c>
      <c r="C58" s="100" t="s">
        <v>297</v>
      </c>
      <c r="D58" s="100" t="s">
        <v>816</v>
      </c>
      <c r="E58" s="100" t="s">
        <v>817</v>
      </c>
      <c r="F58" s="129" t="s">
        <v>616</v>
      </c>
      <c r="G58" s="211"/>
      <c r="H58" s="100" t="s">
        <v>458</v>
      </c>
      <c r="I58" s="129"/>
      <c r="J58" s="129"/>
      <c r="K58" s="99">
        <f>ROUND(AVERAGE(K59:K62),0)</f>
        <v>50</v>
      </c>
      <c r="L58" s="100"/>
      <c r="M58" s="115"/>
      <c r="N58" s="115"/>
      <c r="O58" s="115"/>
      <c r="P58" s="115"/>
      <c r="Q58" s="115"/>
      <c r="R58" s="115"/>
      <c r="S58" s="115"/>
      <c r="T58" s="115"/>
      <c r="U58" s="115"/>
      <c r="V58" s="115"/>
      <c r="W58" s="115"/>
      <c r="X58" s="115"/>
      <c r="Y58" s="115"/>
      <c r="Z58" s="115"/>
    </row>
    <row r="59" spans="1:26" s="11" customFormat="1" ht="255" hidden="1" customHeight="1">
      <c r="A59" s="35" t="s">
        <v>818</v>
      </c>
      <c r="B59" s="100" t="s">
        <v>120</v>
      </c>
      <c r="C59" s="129" t="s">
        <v>298</v>
      </c>
      <c r="D59" s="129" t="s">
        <v>819</v>
      </c>
      <c r="E59" s="129" t="s">
        <v>820</v>
      </c>
      <c r="F59" s="129"/>
      <c r="G59" s="129"/>
      <c r="H59" s="129" t="s">
        <v>821</v>
      </c>
      <c r="I59" s="129"/>
      <c r="J59" s="129"/>
      <c r="K59" s="35">
        <v>60</v>
      </c>
      <c r="L59" s="129"/>
    </row>
    <row r="60" spans="1:26" s="11" customFormat="1" ht="112.5" hidden="1" customHeight="1">
      <c r="A60" s="35" t="s">
        <v>822</v>
      </c>
      <c r="B60" s="129" t="s">
        <v>120</v>
      </c>
      <c r="C60" s="129" t="s">
        <v>299</v>
      </c>
      <c r="D60" s="129" t="s">
        <v>823</v>
      </c>
      <c r="E60" s="129" t="s">
        <v>824</v>
      </c>
      <c r="F60" s="129"/>
      <c r="G60" s="129" t="s">
        <v>825</v>
      </c>
      <c r="H60" s="129" t="s">
        <v>826</v>
      </c>
      <c r="I60" s="129"/>
      <c r="J60" s="129"/>
      <c r="K60" s="35">
        <v>40</v>
      </c>
      <c r="L60" s="129"/>
    </row>
    <row r="61" spans="1:26" s="11" customFormat="1" ht="112.5" hidden="1" customHeight="1">
      <c r="A61" s="35" t="s">
        <v>827</v>
      </c>
      <c r="B61" s="129" t="s">
        <v>120</v>
      </c>
      <c r="C61" s="129" t="s">
        <v>300</v>
      </c>
      <c r="D61" s="129" t="s">
        <v>828</v>
      </c>
      <c r="E61" s="129" t="s">
        <v>829</v>
      </c>
      <c r="F61" s="129"/>
      <c r="G61" s="129" t="s">
        <v>830</v>
      </c>
      <c r="H61" s="129" t="s">
        <v>831</v>
      </c>
      <c r="I61" s="129"/>
      <c r="J61" s="129"/>
      <c r="K61" s="35">
        <v>40</v>
      </c>
      <c r="L61" s="129"/>
    </row>
    <row r="62" spans="1:26" s="11" customFormat="1" ht="112.5" hidden="1" customHeight="1">
      <c r="A62" s="35" t="s">
        <v>832</v>
      </c>
      <c r="B62" s="129" t="s">
        <v>120</v>
      </c>
      <c r="C62" s="129" t="s">
        <v>301</v>
      </c>
      <c r="D62" s="129" t="s">
        <v>833</v>
      </c>
      <c r="E62" s="129" t="s">
        <v>834</v>
      </c>
      <c r="F62" s="129"/>
      <c r="G62" s="129" t="s">
        <v>835</v>
      </c>
      <c r="H62" s="129" t="s">
        <v>836</v>
      </c>
      <c r="I62" s="129"/>
      <c r="J62" s="129"/>
      <c r="K62" s="35">
        <v>60</v>
      </c>
      <c r="L62" s="129"/>
    </row>
    <row r="63" spans="1:26" s="11" customFormat="1" ht="112.5" hidden="1" customHeight="1">
      <c r="A63" s="97" t="s">
        <v>837</v>
      </c>
      <c r="B63" s="100" t="s">
        <v>288</v>
      </c>
      <c r="C63" s="100" t="s">
        <v>302</v>
      </c>
      <c r="D63" s="100" t="s">
        <v>838</v>
      </c>
      <c r="E63" s="100" t="s">
        <v>839</v>
      </c>
      <c r="F63" s="129"/>
      <c r="G63" s="100"/>
      <c r="H63" s="129"/>
      <c r="I63" s="129"/>
      <c r="J63" s="129"/>
      <c r="K63" s="99">
        <f>K64</f>
        <v>40</v>
      </c>
      <c r="L63" s="100"/>
      <c r="M63" s="115"/>
      <c r="N63" s="115"/>
      <c r="O63" s="115"/>
      <c r="P63" s="115"/>
      <c r="Q63" s="115"/>
      <c r="R63" s="115"/>
      <c r="S63" s="115"/>
      <c r="T63" s="115"/>
      <c r="U63" s="115"/>
      <c r="V63" s="115"/>
      <c r="W63" s="115"/>
      <c r="X63" s="115"/>
      <c r="Y63" s="115"/>
      <c r="Z63" s="115"/>
    </row>
    <row r="64" spans="1:26" s="11" customFormat="1" ht="112.5" hidden="1" customHeight="1">
      <c r="A64" s="35" t="s">
        <v>840</v>
      </c>
      <c r="B64" s="100" t="s">
        <v>288</v>
      </c>
      <c r="C64" s="129" t="s">
        <v>841</v>
      </c>
      <c r="D64" s="129" t="s">
        <v>842</v>
      </c>
      <c r="E64" s="129" t="s">
        <v>843</v>
      </c>
      <c r="F64" s="129" t="s">
        <v>844</v>
      </c>
      <c r="G64" s="129" t="s">
        <v>845</v>
      </c>
      <c r="H64" s="129" t="s">
        <v>846</v>
      </c>
      <c r="I64" s="129"/>
      <c r="J64" s="129"/>
      <c r="K64" s="35">
        <v>40</v>
      </c>
      <c r="L64" s="129"/>
    </row>
    <row r="65" spans="1:26" s="11" customFormat="1" ht="112.5" hidden="1" customHeight="1">
      <c r="A65" s="97" t="s">
        <v>847</v>
      </c>
      <c r="B65" s="100" t="s">
        <v>120</v>
      </c>
      <c r="C65" s="100" t="s">
        <v>303</v>
      </c>
      <c r="D65" s="100" t="s">
        <v>848</v>
      </c>
      <c r="E65" s="100" t="s">
        <v>849</v>
      </c>
      <c r="F65" s="129" t="s">
        <v>844</v>
      </c>
      <c r="G65" s="100"/>
      <c r="H65" s="129"/>
      <c r="I65" s="129"/>
      <c r="J65" s="129"/>
      <c r="K65" s="99">
        <f>K66</f>
        <v>60</v>
      </c>
      <c r="L65" s="100"/>
      <c r="M65" s="115"/>
      <c r="N65" s="115"/>
      <c r="O65" s="115"/>
      <c r="P65" s="115"/>
      <c r="Q65" s="115"/>
      <c r="R65" s="115"/>
      <c r="S65" s="115"/>
      <c r="T65" s="115"/>
      <c r="U65" s="115"/>
      <c r="V65" s="115"/>
      <c r="W65" s="115"/>
      <c r="X65" s="115"/>
      <c r="Y65" s="115"/>
      <c r="Z65" s="115"/>
    </row>
    <row r="66" spans="1:26" s="11" customFormat="1" ht="112.5" hidden="1" customHeight="1">
      <c r="A66" s="35" t="s">
        <v>850</v>
      </c>
      <c r="B66" s="129" t="s">
        <v>120</v>
      </c>
      <c r="C66" s="129" t="s">
        <v>851</v>
      </c>
      <c r="D66" s="129" t="s">
        <v>852</v>
      </c>
      <c r="E66" s="129" t="s">
        <v>853</v>
      </c>
      <c r="F66" s="129"/>
      <c r="G66" s="129" t="s">
        <v>854</v>
      </c>
      <c r="H66" s="129" t="s">
        <v>855</v>
      </c>
      <c r="I66" s="129"/>
      <c r="J66" s="129"/>
      <c r="K66" s="35">
        <v>60</v>
      </c>
      <c r="L66" s="129"/>
    </row>
    <row r="67" spans="1:26" s="11" customFormat="1" ht="112.5" hidden="1" customHeight="1">
      <c r="A67" s="97" t="s">
        <v>856</v>
      </c>
      <c r="B67" s="129" t="s">
        <v>288</v>
      </c>
      <c r="C67" s="100" t="s">
        <v>304</v>
      </c>
      <c r="D67" s="100" t="s">
        <v>857</v>
      </c>
      <c r="E67" s="100" t="s">
        <v>858</v>
      </c>
      <c r="F67" s="129" t="s">
        <v>632</v>
      </c>
      <c r="G67" s="100"/>
      <c r="H67" s="129"/>
      <c r="I67" s="129"/>
      <c r="J67" s="129"/>
      <c r="K67" s="99">
        <f>ROUND(AVERAGE(K68:K71),0)</f>
        <v>45</v>
      </c>
      <c r="L67" s="100"/>
      <c r="M67" s="115"/>
      <c r="N67" s="115"/>
      <c r="O67" s="115"/>
      <c r="P67" s="115"/>
      <c r="Q67" s="115"/>
      <c r="R67" s="115"/>
      <c r="S67" s="115"/>
      <c r="T67" s="115"/>
      <c r="U67" s="115"/>
      <c r="V67" s="115"/>
      <c r="W67" s="115"/>
      <c r="X67" s="115"/>
      <c r="Y67" s="115"/>
      <c r="Z67" s="115"/>
    </row>
    <row r="68" spans="1:26" s="11" customFormat="1" ht="112.5" hidden="1" customHeight="1">
      <c r="A68" s="35" t="s">
        <v>859</v>
      </c>
      <c r="B68" s="129" t="s">
        <v>288</v>
      </c>
      <c r="C68" s="129" t="s">
        <v>305</v>
      </c>
      <c r="D68" s="129" t="s">
        <v>860</v>
      </c>
      <c r="E68" s="129" t="s">
        <v>861</v>
      </c>
      <c r="F68" s="129" t="s">
        <v>632</v>
      </c>
      <c r="G68" s="129" t="s">
        <v>862</v>
      </c>
      <c r="H68" s="129" t="s">
        <v>863</v>
      </c>
      <c r="I68" s="129"/>
      <c r="J68" s="129"/>
      <c r="K68" s="35">
        <v>60</v>
      </c>
      <c r="L68" s="129"/>
    </row>
    <row r="69" spans="1:26" s="11" customFormat="1" ht="112.5" hidden="1" customHeight="1">
      <c r="A69" s="35" t="s">
        <v>864</v>
      </c>
      <c r="B69" s="129" t="s">
        <v>288</v>
      </c>
      <c r="C69" s="129" t="s">
        <v>306</v>
      </c>
      <c r="D69" s="129" t="s">
        <v>865</v>
      </c>
      <c r="E69" s="129" t="s">
        <v>866</v>
      </c>
      <c r="F69" s="129"/>
      <c r="G69" s="129" t="s">
        <v>867</v>
      </c>
      <c r="H69" s="129" t="s">
        <v>868</v>
      </c>
      <c r="I69" s="129"/>
      <c r="J69" s="129"/>
      <c r="K69" s="35">
        <v>40</v>
      </c>
      <c r="L69" s="129"/>
    </row>
    <row r="70" spans="1:26" s="11" customFormat="1" ht="112.5" hidden="1" customHeight="1">
      <c r="A70" s="35" t="s">
        <v>869</v>
      </c>
      <c r="B70" s="129" t="s">
        <v>288</v>
      </c>
      <c r="C70" s="129" t="s">
        <v>307</v>
      </c>
      <c r="D70" s="129" t="s">
        <v>870</v>
      </c>
      <c r="E70" s="129" t="s">
        <v>871</v>
      </c>
      <c r="F70" s="129"/>
      <c r="G70" s="129" t="s">
        <v>872</v>
      </c>
      <c r="H70" s="129" t="s">
        <v>873</v>
      </c>
      <c r="I70" s="129"/>
      <c r="J70" s="129"/>
      <c r="K70" s="35">
        <v>60</v>
      </c>
      <c r="L70" s="129"/>
    </row>
    <row r="71" spans="1:26" s="11" customFormat="1" ht="112.5" hidden="1" customHeight="1">
      <c r="A71" s="35" t="s">
        <v>874</v>
      </c>
      <c r="B71" s="129" t="s">
        <v>288</v>
      </c>
      <c r="C71" s="129" t="s">
        <v>308</v>
      </c>
      <c r="D71" s="129" t="s">
        <v>875</v>
      </c>
      <c r="E71" s="129" t="s">
        <v>876</v>
      </c>
      <c r="F71" s="129"/>
      <c r="G71" s="129" t="s">
        <v>867</v>
      </c>
      <c r="H71" s="129" t="s">
        <v>877</v>
      </c>
      <c r="I71" s="129"/>
      <c r="J71" s="129"/>
      <c r="K71" s="35">
        <v>20</v>
      </c>
      <c r="L71" s="129"/>
    </row>
    <row r="72" spans="1:26" s="11" customFormat="1" ht="112.5" hidden="1" customHeight="1">
      <c r="A72" s="97" t="s">
        <v>878</v>
      </c>
      <c r="B72" s="100" t="s">
        <v>120</v>
      </c>
      <c r="C72" s="100" t="s">
        <v>309</v>
      </c>
      <c r="D72" s="100" t="s">
        <v>879</v>
      </c>
      <c r="E72" s="100" t="s">
        <v>880</v>
      </c>
      <c r="F72" s="129" t="s">
        <v>616</v>
      </c>
      <c r="G72" s="100"/>
      <c r="H72" s="100"/>
      <c r="I72" s="129"/>
      <c r="J72" s="129"/>
      <c r="K72" s="99">
        <f>K73</f>
        <v>60</v>
      </c>
      <c r="L72" s="100"/>
      <c r="M72" s="115"/>
      <c r="N72" s="115"/>
      <c r="O72" s="115"/>
      <c r="P72" s="115"/>
      <c r="Q72" s="115"/>
      <c r="R72" s="115"/>
      <c r="S72" s="115"/>
      <c r="T72" s="115"/>
      <c r="U72" s="115"/>
      <c r="V72" s="115"/>
      <c r="W72" s="115"/>
      <c r="X72" s="115"/>
      <c r="Y72" s="115"/>
      <c r="Z72" s="115"/>
    </row>
    <row r="73" spans="1:26" s="11" customFormat="1" ht="112.5" hidden="1" customHeight="1">
      <c r="A73" s="35" t="s">
        <v>881</v>
      </c>
      <c r="B73" s="129" t="s">
        <v>120</v>
      </c>
      <c r="C73" s="129" t="s">
        <v>310</v>
      </c>
      <c r="D73" s="129" t="s">
        <v>882</v>
      </c>
      <c r="E73" s="129" t="s">
        <v>883</v>
      </c>
      <c r="F73" s="129"/>
      <c r="G73" s="129" t="s">
        <v>884</v>
      </c>
      <c r="H73" s="129" t="s">
        <v>885</v>
      </c>
      <c r="I73" s="129"/>
      <c r="J73" s="129"/>
      <c r="K73" s="35">
        <v>60</v>
      </c>
      <c r="L73" s="129"/>
    </row>
    <row r="74" spans="1:26" s="11" customFormat="1" ht="112.5" hidden="1" customHeight="1">
      <c r="A74" s="97" t="s">
        <v>886</v>
      </c>
      <c r="B74" s="100" t="s">
        <v>288</v>
      </c>
      <c r="C74" s="100" t="s">
        <v>311</v>
      </c>
      <c r="D74" s="100" t="s">
        <v>887</v>
      </c>
      <c r="E74" s="100" t="s">
        <v>888</v>
      </c>
      <c r="F74" s="129" t="s">
        <v>844</v>
      </c>
      <c r="G74" s="100"/>
      <c r="H74" s="129"/>
      <c r="I74" s="129"/>
      <c r="J74" s="129"/>
      <c r="K74" s="99">
        <f>ROUND(AVERAGE(K75:K76),0)</f>
        <v>70</v>
      </c>
      <c r="L74" s="100"/>
      <c r="M74" s="115"/>
      <c r="N74" s="115"/>
      <c r="O74" s="115"/>
      <c r="P74" s="115"/>
      <c r="Q74" s="115"/>
      <c r="R74" s="115"/>
      <c r="S74" s="115"/>
      <c r="T74" s="115"/>
      <c r="U74" s="115"/>
      <c r="V74" s="115"/>
      <c r="W74" s="115"/>
      <c r="X74" s="115"/>
      <c r="Y74" s="115"/>
      <c r="Z74" s="115"/>
    </row>
    <row r="75" spans="1:26" s="11" customFormat="1" ht="112.5" hidden="1" customHeight="1">
      <c r="A75" s="35" t="s">
        <v>889</v>
      </c>
      <c r="B75" s="129" t="s">
        <v>288</v>
      </c>
      <c r="C75" s="129" t="s">
        <v>312</v>
      </c>
      <c r="D75" s="129" t="s">
        <v>890</v>
      </c>
      <c r="E75" s="129" t="s">
        <v>891</v>
      </c>
      <c r="F75" s="129"/>
      <c r="G75" s="129" t="s">
        <v>892</v>
      </c>
      <c r="H75" s="129" t="s">
        <v>893</v>
      </c>
      <c r="I75" s="129"/>
      <c r="J75" s="129"/>
      <c r="K75" s="35">
        <v>40</v>
      </c>
      <c r="L75" s="129"/>
    </row>
    <row r="76" spans="1:26" s="11" customFormat="1" ht="112.5" hidden="1" customHeight="1">
      <c r="A76" s="35" t="s">
        <v>894</v>
      </c>
      <c r="B76" s="129" t="s">
        <v>120</v>
      </c>
      <c r="C76" s="129" t="s">
        <v>313</v>
      </c>
      <c r="D76" s="129" t="s">
        <v>895</v>
      </c>
      <c r="E76" s="129" t="s">
        <v>896</v>
      </c>
      <c r="F76" s="129"/>
      <c r="G76" s="129" t="s">
        <v>825</v>
      </c>
      <c r="H76" s="129" t="s">
        <v>897</v>
      </c>
      <c r="I76" s="129"/>
      <c r="J76" s="129"/>
      <c r="K76" s="35">
        <v>100</v>
      </c>
      <c r="L76" s="129"/>
    </row>
    <row r="77" spans="1:26" s="11" customFormat="1" ht="112.5" hidden="1" customHeight="1">
      <c r="A77" s="97" t="s">
        <v>898</v>
      </c>
      <c r="B77" s="100" t="s">
        <v>120</v>
      </c>
      <c r="C77" s="100" t="s">
        <v>314</v>
      </c>
      <c r="D77" s="100" t="s">
        <v>899</v>
      </c>
      <c r="E77" s="100" t="s">
        <v>900</v>
      </c>
      <c r="F77" s="129" t="s">
        <v>632</v>
      </c>
      <c r="G77" s="100"/>
      <c r="H77" s="129"/>
      <c r="I77" s="129"/>
      <c r="J77" s="129"/>
      <c r="K77" s="99">
        <f>K78</f>
        <v>80</v>
      </c>
      <c r="L77" s="100"/>
      <c r="M77" s="115"/>
      <c r="N77" s="115"/>
      <c r="O77" s="115"/>
      <c r="P77" s="115"/>
      <c r="Q77" s="115"/>
      <c r="R77" s="115"/>
      <c r="S77" s="115"/>
      <c r="T77" s="115"/>
      <c r="U77" s="115"/>
      <c r="V77" s="115"/>
      <c r="W77" s="115"/>
      <c r="X77" s="115"/>
      <c r="Y77" s="115"/>
      <c r="Z77" s="115"/>
    </row>
    <row r="78" spans="1:26" s="11" customFormat="1" ht="112.5" hidden="1" customHeight="1">
      <c r="A78" s="35" t="s">
        <v>901</v>
      </c>
      <c r="B78" s="129" t="s">
        <v>120</v>
      </c>
      <c r="C78" s="129" t="s">
        <v>315</v>
      </c>
      <c r="D78" s="129" t="s">
        <v>902</v>
      </c>
      <c r="E78" s="129" t="s">
        <v>903</v>
      </c>
      <c r="F78" s="129"/>
      <c r="G78" s="129"/>
      <c r="H78" s="129" t="s">
        <v>904</v>
      </c>
      <c r="I78" s="129"/>
      <c r="J78" s="129"/>
      <c r="K78" s="35">
        <v>80</v>
      </c>
      <c r="L78" s="129"/>
    </row>
    <row r="79" spans="1:26" s="11" customFormat="1" ht="112.5" hidden="1" customHeight="1">
      <c r="A79" s="136" t="s">
        <v>25</v>
      </c>
      <c r="B79" s="136"/>
      <c r="C79" s="136"/>
      <c r="D79" s="136"/>
      <c r="E79" s="136"/>
      <c r="F79" s="136"/>
      <c r="G79" s="136"/>
      <c r="H79" s="136"/>
      <c r="I79" s="137"/>
      <c r="J79" s="138"/>
      <c r="K79" s="139"/>
      <c r="L79" s="136"/>
    </row>
    <row r="80" spans="1:26" s="11" customFormat="1" ht="112.5" hidden="1" customHeight="1">
      <c r="A80" s="147" t="s">
        <v>905</v>
      </c>
      <c r="B80" s="125" t="s">
        <v>814</v>
      </c>
      <c r="C80" s="125" t="s">
        <v>25</v>
      </c>
      <c r="D80" s="125"/>
      <c r="E80" s="125" t="s">
        <v>24</v>
      </c>
      <c r="F80" s="125"/>
      <c r="G80" s="140"/>
      <c r="H80" s="140"/>
      <c r="I80" s="41"/>
      <c r="J80" s="140"/>
      <c r="K80" s="209">
        <f>ROUND(AVERAGE(K81,K85),0)</f>
        <v>40</v>
      </c>
      <c r="L80" s="140"/>
    </row>
    <row r="81" spans="1:26" s="11" customFormat="1" ht="112.5" hidden="1" customHeight="1">
      <c r="A81" s="97" t="s">
        <v>906</v>
      </c>
      <c r="B81" s="100" t="s">
        <v>120</v>
      </c>
      <c r="C81" s="100" t="s">
        <v>316</v>
      </c>
      <c r="D81" s="100" t="s">
        <v>907</v>
      </c>
      <c r="E81" s="100" t="s">
        <v>908</v>
      </c>
      <c r="F81" s="129" t="s">
        <v>616</v>
      </c>
      <c r="G81" s="100"/>
      <c r="H81" s="100"/>
      <c r="I81" s="129"/>
      <c r="J81" s="129"/>
      <c r="K81" s="99">
        <f>ROUND(AVERAGE(K82:K84),0)</f>
        <v>40</v>
      </c>
      <c r="L81" s="100"/>
      <c r="M81" s="115"/>
      <c r="N81" s="115"/>
      <c r="O81" s="115"/>
      <c r="P81" s="115"/>
      <c r="Q81" s="115"/>
      <c r="R81" s="115"/>
      <c r="S81" s="115"/>
      <c r="T81" s="115"/>
      <c r="U81" s="115"/>
      <c r="V81" s="115"/>
      <c r="W81" s="115"/>
      <c r="X81" s="115"/>
      <c r="Y81" s="115"/>
      <c r="Z81" s="115"/>
    </row>
    <row r="82" spans="1:26" s="11" customFormat="1" ht="112.5" hidden="1" customHeight="1">
      <c r="A82" s="35" t="s">
        <v>909</v>
      </c>
      <c r="B82" s="129" t="s">
        <v>120</v>
      </c>
      <c r="C82" s="129" t="s">
        <v>910</v>
      </c>
      <c r="D82" s="129" t="s">
        <v>911</v>
      </c>
      <c r="E82" s="129" t="s">
        <v>912</v>
      </c>
      <c r="F82" s="129"/>
      <c r="G82" s="129" t="s">
        <v>913</v>
      </c>
      <c r="H82" s="129" t="s">
        <v>914</v>
      </c>
      <c r="I82" s="129"/>
      <c r="J82" s="129"/>
      <c r="K82" s="35">
        <v>40</v>
      </c>
      <c r="L82" s="129"/>
    </row>
    <row r="83" spans="1:26" s="11" customFormat="1" ht="112.5" hidden="1" customHeight="1">
      <c r="A83" s="35" t="s">
        <v>915</v>
      </c>
      <c r="B83" s="129" t="s">
        <v>288</v>
      </c>
      <c r="C83" s="129" t="s">
        <v>916</v>
      </c>
      <c r="D83" s="129" t="s">
        <v>917</v>
      </c>
      <c r="E83" s="129" t="s">
        <v>918</v>
      </c>
      <c r="F83" s="129"/>
      <c r="G83" s="129"/>
      <c r="H83" s="129" t="s">
        <v>919</v>
      </c>
      <c r="I83" s="129"/>
      <c r="J83" s="129"/>
      <c r="K83" s="35">
        <v>40</v>
      </c>
      <c r="L83" s="129"/>
    </row>
    <row r="84" spans="1:26" s="11" customFormat="1" ht="112.5" hidden="1" customHeight="1">
      <c r="A84" s="35" t="s">
        <v>920</v>
      </c>
      <c r="B84" s="129" t="s">
        <v>120</v>
      </c>
      <c r="C84" s="129" t="s">
        <v>921</v>
      </c>
      <c r="D84" s="129" t="s">
        <v>922</v>
      </c>
      <c r="E84" s="129" t="s">
        <v>923</v>
      </c>
      <c r="F84" s="129"/>
      <c r="G84" s="129" t="s">
        <v>924</v>
      </c>
      <c r="H84" s="129" t="s">
        <v>925</v>
      </c>
      <c r="I84" s="129"/>
      <c r="J84" s="129"/>
      <c r="K84" s="35">
        <v>40</v>
      </c>
      <c r="L84" s="129"/>
    </row>
    <row r="85" spans="1:26" s="11" customFormat="1" ht="112.5" hidden="1" customHeight="1">
      <c r="A85" s="97" t="s">
        <v>926</v>
      </c>
      <c r="B85" s="100" t="s">
        <v>120</v>
      </c>
      <c r="C85" s="100" t="s">
        <v>317</v>
      </c>
      <c r="D85" s="100" t="s">
        <v>927</v>
      </c>
      <c r="E85" s="100" t="s">
        <v>928</v>
      </c>
      <c r="F85" s="129" t="s">
        <v>616</v>
      </c>
      <c r="G85" s="100"/>
      <c r="H85" s="129"/>
      <c r="I85" s="129"/>
      <c r="J85" s="129"/>
      <c r="K85" s="99">
        <f>ROUND(AVERAGE(K86:K89),0)</f>
        <v>40</v>
      </c>
      <c r="L85" s="100"/>
      <c r="M85" s="115"/>
      <c r="N85" s="115"/>
      <c r="O85" s="115"/>
      <c r="P85" s="115"/>
      <c r="Q85" s="115"/>
      <c r="R85" s="115"/>
      <c r="S85" s="115"/>
      <c r="T85" s="115"/>
      <c r="U85" s="115"/>
      <c r="V85" s="115"/>
      <c r="W85" s="115"/>
      <c r="X85" s="115"/>
      <c r="Y85" s="115"/>
      <c r="Z85" s="115"/>
    </row>
    <row r="86" spans="1:26" s="11" customFormat="1" ht="112.5" hidden="1" customHeight="1">
      <c r="A86" s="35" t="s">
        <v>929</v>
      </c>
      <c r="B86" s="129" t="s">
        <v>120</v>
      </c>
      <c r="C86" s="129" t="s">
        <v>930</v>
      </c>
      <c r="D86" s="129" t="s">
        <v>931</v>
      </c>
      <c r="E86" s="129" t="s">
        <v>932</v>
      </c>
      <c r="F86" s="129"/>
      <c r="G86" s="129" t="s">
        <v>933</v>
      </c>
      <c r="H86" s="129" t="s">
        <v>934</v>
      </c>
      <c r="I86" s="129"/>
      <c r="J86" s="129"/>
      <c r="K86" s="35">
        <v>40</v>
      </c>
      <c r="L86" s="129"/>
    </row>
    <row r="87" spans="1:26" s="11" customFormat="1" ht="112.5" hidden="1" customHeight="1">
      <c r="A87" s="35" t="s">
        <v>935</v>
      </c>
      <c r="B87" s="129" t="s">
        <v>120</v>
      </c>
      <c r="C87" s="129" t="s">
        <v>936</v>
      </c>
      <c r="D87" s="129" t="s">
        <v>937</v>
      </c>
      <c r="E87" s="129" t="s">
        <v>938</v>
      </c>
      <c r="F87" s="129"/>
      <c r="G87" s="129"/>
      <c r="H87" s="129" t="s">
        <v>939</v>
      </c>
      <c r="I87" s="129"/>
      <c r="J87" s="129"/>
      <c r="K87" s="35">
        <v>40</v>
      </c>
      <c r="L87" s="129"/>
    </row>
    <row r="88" spans="1:26" s="11" customFormat="1" ht="128.25" hidden="1" customHeight="1">
      <c r="A88" s="35" t="s">
        <v>940</v>
      </c>
      <c r="B88" s="129" t="s">
        <v>120</v>
      </c>
      <c r="C88" s="129" t="s">
        <v>941</v>
      </c>
      <c r="D88" s="129" t="s">
        <v>942</v>
      </c>
      <c r="E88" s="129" t="s">
        <v>943</v>
      </c>
      <c r="F88" s="129"/>
      <c r="G88" s="129" t="s">
        <v>944</v>
      </c>
      <c r="H88" s="129" t="s">
        <v>945</v>
      </c>
      <c r="I88" s="129"/>
      <c r="J88" s="129"/>
      <c r="K88" s="35">
        <v>40</v>
      </c>
      <c r="L88" s="129"/>
    </row>
    <row r="89" spans="1:26" s="11" customFormat="1" ht="112.5" hidden="1" customHeight="1">
      <c r="A89" s="35" t="s">
        <v>946</v>
      </c>
      <c r="B89" s="129" t="s">
        <v>288</v>
      </c>
      <c r="C89" s="129" t="s">
        <v>947</v>
      </c>
      <c r="D89" s="129" t="s">
        <v>948</v>
      </c>
      <c r="E89" s="129" t="s">
        <v>949</v>
      </c>
      <c r="F89" s="129"/>
      <c r="G89" s="129" t="s">
        <v>422</v>
      </c>
      <c r="H89" s="129" t="s">
        <v>950</v>
      </c>
      <c r="I89" s="129"/>
      <c r="J89" s="129"/>
      <c r="K89" s="35">
        <v>40</v>
      </c>
      <c r="L89" s="129"/>
    </row>
    <row r="90" spans="1:26" s="11" customFormat="1" ht="112.5" hidden="1" customHeight="1">
      <c r="A90" s="136" t="s">
        <v>27</v>
      </c>
      <c r="B90" s="136"/>
      <c r="C90" s="136"/>
      <c r="D90" s="136"/>
      <c r="E90" s="136"/>
      <c r="F90" s="136"/>
      <c r="G90" s="136"/>
      <c r="H90" s="136"/>
      <c r="I90" s="137"/>
      <c r="J90" s="138"/>
      <c r="K90" s="139"/>
      <c r="L90" s="136"/>
    </row>
    <row r="91" spans="1:26" s="11" customFormat="1" ht="112.5" hidden="1" customHeight="1">
      <c r="A91" s="147" t="s">
        <v>951</v>
      </c>
      <c r="B91" s="125" t="s">
        <v>611</v>
      </c>
      <c r="C91" s="125" t="s">
        <v>27</v>
      </c>
      <c r="D91" s="125"/>
      <c r="E91" s="125" t="s">
        <v>26</v>
      </c>
      <c r="F91" s="125"/>
      <c r="G91" s="140"/>
      <c r="H91" s="140"/>
      <c r="I91" s="41"/>
      <c r="J91" s="140"/>
      <c r="K91" s="209">
        <f>ROUND(AVERAGE(K92,K96,K106),0)</f>
        <v>49</v>
      </c>
      <c r="L91" s="140"/>
    </row>
    <row r="92" spans="1:26" s="11" customFormat="1" ht="112.5" hidden="1" customHeight="1">
      <c r="A92" s="97" t="s">
        <v>952</v>
      </c>
      <c r="B92" s="100" t="s">
        <v>288</v>
      </c>
      <c r="C92" s="100" t="s">
        <v>318</v>
      </c>
      <c r="D92" s="100" t="s">
        <v>953</v>
      </c>
      <c r="E92" s="100" t="s">
        <v>954</v>
      </c>
      <c r="F92" s="129" t="s">
        <v>616</v>
      </c>
      <c r="G92" s="100"/>
      <c r="H92" s="100"/>
      <c r="I92" s="129"/>
      <c r="J92" s="129"/>
      <c r="K92" s="99">
        <f>ROUND(AVERAGE(K93:K94),0)</f>
        <v>40</v>
      </c>
      <c r="L92" s="100"/>
      <c r="M92" s="115"/>
      <c r="N92" s="115"/>
      <c r="O92" s="115"/>
      <c r="P92" s="115"/>
      <c r="Q92" s="115"/>
      <c r="R92" s="115"/>
      <c r="S92" s="115"/>
      <c r="T92" s="115"/>
      <c r="U92" s="115"/>
      <c r="V92" s="115"/>
      <c r="W92" s="115"/>
      <c r="X92" s="115"/>
      <c r="Y92" s="115"/>
      <c r="Z92" s="115"/>
    </row>
    <row r="93" spans="1:26" s="11" customFormat="1" ht="325.5" hidden="1" customHeight="1">
      <c r="A93" s="35" t="s">
        <v>955</v>
      </c>
      <c r="B93" s="129" t="s">
        <v>288</v>
      </c>
      <c r="C93" s="129" t="s">
        <v>956</v>
      </c>
      <c r="D93" s="129" t="s">
        <v>957</v>
      </c>
      <c r="E93" s="129" t="s">
        <v>958</v>
      </c>
      <c r="F93" s="129"/>
      <c r="G93" s="129" t="s">
        <v>959</v>
      </c>
      <c r="H93" s="129" t="s">
        <v>960</v>
      </c>
      <c r="I93" s="129"/>
      <c r="J93" s="129"/>
      <c r="K93" s="35">
        <v>40</v>
      </c>
      <c r="L93" s="129"/>
    </row>
    <row r="94" spans="1:26" s="11" customFormat="1" ht="112.5" hidden="1" customHeight="1">
      <c r="A94" s="35" t="s">
        <v>961</v>
      </c>
      <c r="B94" s="129" t="s">
        <v>288</v>
      </c>
      <c r="C94" s="129" t="s">
        <v>962</v>
      </c>
      <c r="D94" s="129" t="s">
        <v>963</v>
      </c>
      <c r="E94" s="129" t="s">
        <v>964</v>
      </c>
      <c r="F94" s="129"/>
      <c r="G94" s="129" t="s">
        <v>965</v>
      </c>
      <c r="H94" s="129" t="s">
        <v>966</v>
      </c>
      <c r="I94" s="129"/>
      <c r="J94" s="129"/>
      <c r="K94" s="35">
        <v>40</v>
      </c>
      <c r="L94" s="129"/>
    </row>
    <row r="95" spans="1:26" s="11" customFormat="1" ht="262.5" hidden="1" customHeight="1">
      <c r="A95" s="35" t="s">
        <v>967</v>
      </c>
      <c r="B95" s="129" t="s">
        <v>288</v>
      </c>
      <c r="C95" s="129" t="s">
        <v>968</v>
      </c>
      <c r="D95" s="129" t="s">
        <v>969</v>
      </c>
      <c r="E95" s="129" t="s">
        <v>970</v>
      </c>
      <c r="F95" s="129"/>
      <c r="G95" s="129" t="s">
        <v>971</v>
      </c>
      <c r="H95" s="129" t="s">
        <v>972</v>
      </c>
      <c r="I95" s="129"/>
      <c r="J95" s="129"/>
      <c r="K95" s="35">
        <v>40</v>
      </c>
      <c r="L95" s="129"/>
    </row>
    <row r="96" spans="1:26" ht="99" hidden="1" customHeight="1">
      <c r="A96" s="97" t="s">
        <v>973</v>
      </c>
      <c r="B96" s="100" t="s">
        <v>288</v>
      </c>
      <c r="C96" s="100" t="s">
        <v>319</v>
      </c>
      <c r="D96" s="100" t="s">
        <v>974</v>
      </c>
      <c r="E96" s="100" t="s">
        <v>975</v>
      </c>
      <c r="F96" s="129" t="s">
        <v>616</v>
      </c>
      <c r="G96" s="130"/>
      <c r="H96" s="129"/>
      <c r="I96" s="129"/>
      <c r="J96" s="129"/>
      <c r="K96" s="133">
        <f>ROUND(AVERAGE(K97:K105),0)</f>
        <v>67</v>
      </c>
      <c r="L96" s="100"/>
      <c r="M96" s="87"/>
      <c r="N96" s="87"/>
      <c r="O96" s="87"/>
      <c r="P96" s="87"/>
      <c r="Q96" s="87"/>
      <c r="R96" s="87"/>
      <c r="S96" s="87"/>
      <c r="T96" s="87"/>
      <c r="U96" s="87"/>
      <c r="V96" s="87"/>
      <c r="W96" s="87"/>
      <c r="X96" s="87"/>
      <c r="Y96" s="87"/>
      <c r="Z96" s="87"/>
    </row>
    <row r="97" spans="1:26" ht="294" hidden="1" customHeight="1">
      <c r="A97" s="35" t="s">
        <v>976</v>
      </c>
      <c r="B97" s="129" t="s">
        <v>288</v>
      </c>
      <c r="C97" s="129" t="s">
        <v>977</v>
      </c>
      <c r="D97" s="129" t="s">
        <v>978</v>
      </c>
      <c r="E97" s="129" t="s">
        <v>979</v>
      </c>
      <c r="F97" s="129"/>
      <c r="G97" s="132" t="s">
        <v>959</v>
      </c>
      <c r="H97" s="129" t="s">
        <v>980</v>
      </c>
      <c r="I97" s="129"/>
      <c r="J97" s="129"/>
      <c r="K97" s="74">
        <v>80</v>
      </c>
      <c r="L97" s="129"/>
    </row>
    <row r="98" spans="1:26" ht="294" hidden="1" customHeight="1">
      <c r="A98" s="35" t="s">
        <v>981</v>
      </c>
      <c r="B98" s="129" t="s">
        <v>120</v>
      </c>
      <c r="C98" s="129" t="s">
        <v>982</v>
      </c>
      <c r="D98" s="129" t="s">
        <v>983</v>
      </c>
      <c r="E98" s="129" t="s">
        <v>984</v>
      </c>
      <c r="F98" s="129"/>
      <c r="G98" s="129" t="s">
        <v>825</v>
      </c>
      <c r="H98" s="129" t="s">
        <v>985</v>
      </c>
      <c r="I98" s="129"/>
      <c r="J98" s="129"/>
      <c r="K98" s="74">
        <v>80</v>
      </c>
      <c r="L98" s="129"/>
    </row>
    <row r="99" spans="1:26" ht="294" hidden="1" customHeight="1">
      <c r="A99" s="35" t="s">
        <v>986</v>
      </c>
      <c r="B99" s="129" t="s">
        <v>120</v>
      </c>
      <c r="C99" s="129" t="s">
        <v>987</v>
      </c>
      <c r="D99" s="129" t="s">
        <v>988</v>
      </c>
      <c r="E99" s="129" t="s">
        <v>989</v>
      </c>
      <c r="F99" s="129"/>
      <c r="G99" s="132" t="s">
        <v>990</v>
      </c>
      <c r="H99" s="129" t="s">
        <v>991</v>
      </c>
      <c r="I99" s="129"/>
      <c r="J99" s="129"/>
      <c r="K99" s="74">
        <v>80</v>
      </c>
      <c r="L99" s="129"/>
    </row>
    <row r="100" spans="1:26" ht="294" hidden="1" customHeight="1">
      <c r="A100" s="35" t="s">
        <v>992</v>
      </c>
      <c r="B100" s="129" t="s">
        <v>120</v>
      </c>
      <c r="C100" s="129" t="s">
        <v>993</v>
      </c>
      <c r="D100" s="129" t="s">
        <v>994</v>
      </c>
      <c r="E100" s="129" t="s">
        <v>995</v>
      </c>
      <c r="F100" s="129"/>
      <c r="G100" s="132" t="s">
        <v>990</v>
      </c>
      <c r="H100" s="129" t="s">
        <v>996</v>
      </c>
      <c r="I100" s="129"/>
      <c r="J100" s="129"/>
      <c r="K100" s="74">
        <v>0</v>
      </c>
      <c r="L100" s="129"/>
    </row>
    <row r="101" spans="1:26" ht="294" hidden="1" customHeight="1">
      <c r="A101" s="35" t="s">
        <v>997</v>
      </c>
      <c r="B101" s="129" t="s">
        <v>120</v>
      </c>
      <c r="C101" s="129" t="s">
        <v>998</v>
      </c>
      <c r="D101" s="129" t="s">
        <v>999</v>
      </c>
      <c r="E101" s="129" t="s">
        <v>1000</v>
      </c>
      <c r="F101" s="129"/>
      <c r="G101" s="132" t="s">
        <v>959</v>
      </c>
      <c r="H101" s="129" t="s">
        <v>1001</v>
      </c>
      <c r="I101" s="129"/>
      <c r="J101" s="129"/>
      <c r="K101" s="74">
        <v>80</v>
      </c>
      <c r="L101" s="129"/>
    </row>
    <row r="102" spans="1:26" ht="294" hidden="1" customHeight="1">
      <c r="A102" s="35" t="s">
        <v>1002</v>
      </c>
      <c r="B102" s="129" t="s">
        <v>120</v>
      </c>
      <c r="C102" s="129" t="s">
        <v>1003</v>
      </c>
      <c r="D102" s="129" t="s">
        <v>1004</v>
      </c>
      <c r="E102" s="129" t="s">
        <v>1005</v>
      </c>
      <c r="F102" s="129"/>
      <c r="G102" s="132"/>
      <c r="H102" s="129" t="s">
        <v>1006</v>
      </c>
      <c r="I102" s="129"/>
      <c r="J102" s="129"/>
      <c r="K102" s="74">
        <v>80</v>
      </c>
      <c r="L102" s="129"/>
    </row>
    <row r="103" spans="1:26" ht="294" hidden="1" customHeight="1">
      <c r="A103" s="35" t="s">
        <v>1007</v>
      </c>
      <c r="B103" s="129" t="s">
        <v>120</v>
      </c>
      <c r="C103" s="129" t="s">
        <v>1008</v>
      </c>
      <c r="D103" s="129" t="s">
        <v>1009</v>
      </c>
      <c r="E103" s="129" t="s">
        <v>1010</v>
      </c>
      <c r="F103" s="129"/>
      <c r="G103" s="132" t="s">
        <v>1011</v>
      </c>
      <c r="H103" s="129" t="s">
        <v>1012</v>
      </c>
      <c r="I103" s="129"/>
      <c r="J103" s="129"/>
      <c r="K103" s="74">
        <v>40</v>
      </c>
      <c r="L103" s="129"/>
    </row>
    <row r="104" spans="1:26" ht="294" hidden="1" customHeight="1">
      <c r="A104" s="35" t="s">
        <v>1013</v>
      </c>
      <c r="B104" s="129" t="s">
        <v>288</v>
      </c>
      <c r="C104" s="129" t="s">
        <v>1014</v>
      </c>
      <c r="D104" s="129" t="s">
        <v>1015</v>
      </c>
      <c r="E104" s="129" t="s">
        <v>1016</v>
      </c>
      <c r="F104" s="129" t="s">
        <v>632</v>
      </c>
      <c r="G104" s="132" t="s">
        <v>1017</v>
      </c>
      <c r="H104" s="129" t="s">
        <v>1018</v>
      </c>
      <c r="I104" s="129"/>
      <c r="J104" s="129"/>
      <c r="K104" s="74">
        <v>80</v>
      </c>
      <c r="L104" s="129"/>
    </row>
    <row r="105" spans="1:26" ht="294" hidden="1" customHeight="1">
      <c r="A105" s="35" t="s">
        <v>1019</v>
      </c>
      <c r="B105" s="129" t="s">
        <v>120</v>
      </c>
      <c r="C105" s="129" t="s">
        <v>1020</v>
      </c>
      <c r="D105" s="129" t="s">
        <v>1021</v>
      </c>
      <c r="E105" s="129" t="s">
        <v>1022</v>
      </c>
      <c r="F105" s="129"/>
      <c r="G105" s="132"/>
      <c r="H105" s="129" t="s">
        <v>1023</v>
      </c>
      <c r="I105" s="129"/>
      <c r="J105" s="129"/>
      <c r="K105" s="74">
        <v>80</v>
      </c>
      <c r="L105" s="129"/>
    </row>
    <row r="106" spans="1:26" ht="294" hidden="1" customHeight="1">
      <c r="A106" s="97" t="s">
        <v>1024</v>
      </c>
      <c r="B106" s="129" t="s">
        <v>288</v>
      </c>
      <c r="C106" s="100" t="s">
        <v>320</v>
      </c>
      <c r="D106" s="100" t="s">
        <v>1025</v>
      </c>
      <c r="E106" s="100" t="s">
        <v>1026</v>
      </c>
      <c r="F106" s="129" t="s">
        <v>616</v>
      </c>
      <c r="G106" s="130"/>
      <c r="H106" s="129"/>
      <c r="I106" s="129"/>
      <c r="J106" s="129"/>
      <c r="K106" s="133">
        <f>K107</f>
        <v>40</v>
      </c>
      <c r="L106" s="100"/>
      <c r="M106" s="87"/>
      <c r="N106" s="87"/>
      <c r="O106" s="87"/>
      <c r="P106" s="87"/>
      <c r="Q106" s="87"/>
      <c r="R106" s="87"/>
      <c r="S106" s="87"/>
      <c r="T106" s="87"/>
      <c r="U106" s="87"/>
      <c r="V106" s="87"/>
      <c r="W106" s="87"/>
      <c r="X106" s="87"/>
      <c r="Y106" s="87"/>
      <c r="Z106" s="87"/>
    </row>
    <row r="107" spans="1:26" ht="294" hidden="1" customHeight="1">
      <c r="A107" s="35" t="s">
        <v>1027</v>
      </c>
      <c r="B107" s="129" t="s">
        <v>288</v>
      </c>
      <c r="C107" s="129" t="s">
        <v>1028</v>
      </c>
      <c r="D107" s="129" t="s">
        <v>1029</v>
      </c>
      <c r="E107" s="129" t="s">
        <v>1030</v>
      </c>
      <c r="F107" s="129"/>
      <c r="G107" s="132"/>
      <c r="H107" s="129" t="s">
        <v>1031</v>
      </c>
      <c r="I107" s="129"/>
      <c r="J107" s="129"/>
      <c r="K107" s="74">
        <v>40</v>
      </c>
      <c r="L107" s="129"/>
    </row>
    <row r="108" spans="1:26" ht="15" hidden="1" customHeight="1">
      <c r="A108" s="121" t="s">
        <v>31</v>
      </c>
      <c r="B108" s="136"/>
      <c r="C108" s="121"/>
      <c r="D108" s="121"/>
      <c r="E108" s="121"/>
      <c r="F108" s="121"/>
      <c r="G108" s="121"/>
      <c r="H108" s="121"/>
      <c r="I108" s="137"/>
      <c r="J108" s="138"/>
      <c r="K108" s="146"/>
      <c r="L108" s="136"/>
    </row>
    <row r="109" spans="1:26" ht="15.75" hidden="1" customHeight="1">
      <c r="A109" s="147" t="s">
        <v>1032</v>
      </c>
      <c r="B109" s="125" t="s">
        <v>611</v>
      </c>
      <c r="C109" s="125" t="s">
        <v>31</v>
      </c>
      <c r="D109" s="125"/>
      <c r="E109" s="126" t="s">
        <v>30</v>
      </c>
      <c r="F109" s="126"/>
      <c r="G109" s="141"/>
      <c r="H109" s="140"/>
      <c r="I109" s="41"/>
      <c r="J109" s="140"/>
      <c r="K109" s="148">
        <f>K110</f>
        <v>63</v>
      </c>
      <c r="L109" s="140"/>
    </row>
    <row r="110" spans="1:26" ht="15.75" hidden="1" customHeight="1">
      <c r="A110" s="97" t="s">
        <v>1033</v>
      </c>
      <c r="B110" s="100" t="s">
        <v>288</v>
      </c>
      <c r="C110" s="100" t="s">
        <v>1034</v>
      </c>
      <c r="D110" s="100" t="s">
        <v>1035</v>
      </c>
      <c r="E110" s="100" t="s">
        <v>1036</v>
      </c>
      <c r="F110" s="129"/>
      <c r="G110" s="130"/>
      <c r="H110" s="129"/>
      <c r="I110" s="129"/>
      <c r="J110" s="129"/>
      <c r="K110" s="133">
        <f>ROUND(AVERAGE(K111:K117),0)</f>
        <v>63</v>
      </c>
      <c r="L110" s="100"/>
      <c r="M110" s="87"/>
      <c r="N110" s="87"/>
      <c r="O110" s="87"/>
      <c r="P110" s="87"/>
      <c r="Q110" s="87"/>
      <c r="R110" s="87"/>
      <c r="S110" s="87"/>
      <c r="T110" s="87"/>
      <c r="U110" s="87"/>
      <c r="V110" s="87"/>
      <c r="W110" s="87"/>
      <c r="X110" s="87"/>
      <c r="Y110" s="87"/>
      <c r="Z110" s="87"/>
    </row>
    <row r="111" spans="1:26" ht="171" hidden="1" customHeight="1">
      <c r="A111" s="35" t="s">
        <v>1037</v>
      </c>
      <c r="B111" s="129" t="s">
        <v>288</v>
      </c>
      <c r="C111" s="129" t="s">
        <v>1038</v>
      </c>
      <c r="D111" s="129" t="s">
        <v>1039</v>
      </c>
      <c r="E111" s="129" t="s">
        <v>1040</v>
      </c>
      <c r="F111" s="129"/>
      <c r="G111" s="129" t="s">
        <v>1041</v>
      </c>
      <c r="H111" s="129" t="s">
        <v>1042</v>
      </c>
      <c r="I111" s="129"/>
      <c r="J111" s="129"/>
      <c r="K111" s="74">
        <v>80</v>
      </c>
      <c r="L111" s="129"/>
    </row>
    <row r="112" spans="1:26" ht="303.75" hidden="1" customHeight="1">
      <c r="A112" s="35" t="s">
        <v>1043</v>
      </c>
      <c r="B112" s="129" t="s">
        <v>288</v>
      </c>
      <c r="C112" s="129" t="s">
        <v>1044</v>
      </c>
      <c r="D112" s="129" t="s">
        <v>1045</v>
      </c>
      <c r="E112" s="129" t="s">
        <v>1046</v>
      </c>
      <c r="F112" s="129" t="s">
        <v>616</v>
      </c>
      <c r="G112" s="132" t="s">
        <v>1047</v>
      </c>
      <c r="H112" s="129" t="s">
        <v>1048</v>
      </c>
      <c r="I112" s="129"/>
      <c r="J112" s="129"/>
      <c r="K112" s="74">
        <v>60</v>
      </c>
      <c r="L112" s="129"/>
    </row>
    <row r="113" spans="1:12" ht="88.5" hidden="1" customHeight="1">
      <c r="A113" s="35" t="s">
        <v>1049</v>
      </c>
      <c r="B113" s="129" t="s">
        <v>288</v>
      </c>
      <c r="C113" s="129" t="s">
        <v>1050</v>
      </c>
      <c r="D113" s="129" t="s">
        <v>1051</v>
      </c>
      <c r="E113" s="129" t="s">
        <v>1052</v>
      </c>
      <c r="F113" s="129" t="s">
        <v>616</v>
      </c>
      <c r="G113" s="132" t="s">
        <v>377</v>
      </c>
      <c r="H113" s="129" t="s">
        <v>1053</v>
      </c>
      <c r="I113" s="129"/>
      <c r="J113" s="129"/>
      <c r="K113" s="74">
        <v>40</v>
      </c>
      <c r="L113" s="129"/>
    </row>
    <row r="114" spans="1:12" ht="88.5" hidden="1" customHeight="1">
      <c r="A114" s="35" t="s">
        <v>1054</v>
      </c>
      <c r="B114" s="129" t="s">
        <v>288</v>
      </c>
      <c r="C114" s="129" t="s">
        <v>1055</v>
      </c>
      <c r="D114" s="129" t="s">
        <v>1056</v>
      </c>
      <c r="E114" s="129" t="s">
        <v>1057</v>
      </c>
      <c r="F114" s="129" t="s">
        <v>1058</v>
      </c>
      <c r="G114" s="129" t="s">
        <v>1059</v>
      </c>
      <c r="H114" s="129" t="s">
        <v>1060</v>
      </c>
      <c r="I114" s="129"/>
      <c r="J114" s="129"/>
      <c r="K114" s="74">
        <v>80</v>
      </c>
      <c r="L114" s="129"/>
    </row>
    <row r="115" spans="1:12" ht="88.5" hidden="1" customHeight="1">
      <c r="A115" s="35" t="s">
        <v>1061</v>
      </c>
      <c r="B115" s="129" t="s">
        <v>288</v>
      </c>
      <c r="C115" s="129" t="s">
        <v>1062</v>
      </c>
      <c r="D115" s="129" t="s">
        <v>1063</v>
      </c>
      <c r="E115" s="129" t="s">
        <v>1064</v>
      </c>
      <c r="F115" s="129" t="s">
        <v>632</v>
      </c>
      <c r="G115" s="129" t="s">
        <v>1065</v>
      </c>
      <c r="H115" s="129" t="s">
        <v>1066</v>
      </c>
      <c r="I115" s="129"/>
      <c r="J115" s="129"/>
      <c r="K115" s="74">
        <v>60</v>
      </c>
      <c r="L115" s="129"/>
    </row>
    <row r="116" spans="1:12" ht="136.5" hidden="1" customHeight="1">
      <c r="A116" s="35" t="s">
        <v>1067</v>
      </c>
      <c r="B116" s="129" t="s">
        <v>120</v>
      </c>
      <c r="C116" s="129" t="s">
        <v>1068</v>
      </c>
      <c r="D116" s="129" t="s">
        <v>1069</v>
      </c>
      <c r="E116" s="129" t="s">
        <v>1070</v>
      </c>
      <c r="F116" s="129" t="s">
        <v>632</v>
      </c>
      <c r="G116" s="129" t="s">
        <v>1071</v>
      </c>
      <c r="H116" s="129" t="s">
        <v>1072</v>
      </c>
      <c r="I116" s="129"/>
      <c r="J116" s="129"/>
      <c r="K116" s="74">
        <v>60</v>
      </c>
      <c r="L116" s="129"/>
    </row>
    <row r="117" spans="1:12" ht="88.5" hidden="1" customHeight="1">
      <c r="A117" s="35" t="s">
        <v>1073</v>
      </c>
      <c r="B117" s="129" t="s">
        <v>120</v>
      </c>
      <c r="C117" s="129" t="s">
        <v>1074</v>
      </c>
      <c r="D117" s="129" t="s">
        <v>1075</v>
      </c>
      <c r="E117" s="129" t="s">
        <v>1076</v>
      </c>
      <c r="F117" s="129" t="s">
        <v>1077</v>
      </c>
      <c r="G117" s="132" t="s">
        <v>1078</v>
      </c>
      <c r="H117" s="129" t="s">
        <v>1079</v>
      </c>
      <c r="I117" s="129"/>
      <c r="J117" s="129"/>
      <c r="K117" s="74">
        <v>60</v>
      </c>
      <c r="L117" s="129"/>
    </row>
    <row r="118" spans="1:12" ht="15.75" customHeight="1">
      <c r="A118" s="12"/>
      <c r="C118" s="11"/>
      <c r="K118" s="73"/>
      <c r="L118" s="11"/>
    </row>
    <row r="119" spans="1:12" ht="15.75" customHeight="1">
      <c r="A119" s="12"/>
      <c r="C119" s="11"/>
      <c r="K119" s="73"/>
      <c r="L119" s="11"/>
    </row>
    <row r="120" spans="1:12" ht="15.75" customHeight="1">
      <c r="A120" s="12"/>
      <c r="C120" s="11"/>
      <c r="K120" s="73"/>
      <c r="L120" s="11"/>
    </row>
    <row r="121" spans="1:12" ht="15.75" customHeight="1">
      <c r="A121" s="12"/>
      <c r="C121" s="11"/>
      <c r="K121" s="73"/>
      <c r="L121" s="11"/>
    </row>
    <row r="122" spans="1:12" ht="15.75" customHeight="1">
      <c r="A122" s="12"/>
      <c r="C122" s="11"/>
      <c r="K122" s="73"/>
      <c r="L122" s="11"/>
    </row>
    <row r="123" spans="1:12" ht="15.75" customHeight="1">
      <c r="A123" s="12"/>
      <c r="C123" s="11"/>
      <c r="K123" s="73"/>
      <c r="L123" s="11"/>
    </row>
    <row r="124" spans="1:12" ht="15.75" customHeight="1">
      <c r="A124" s="12"/>
      <c r="C124" s="11"/>
      <c r="K124" s="73"/>
      <c r="L124" s="11"/>
    </row>
    <row r="125" spans="1:12" ht="15.75" customHeight="1">
      <c r="A125" s="12"/>
      <c r="C125" s="11"/>
      <c r="K125" s="73"/>
      <c r="L125" s="11"/>
    </row>
    <row r="126" spans="1:12" ht="15.75" customHeight="1">
      <c r="A126" s="12"/>
      <c r="C126" s="11"/>
      <c r="K126" s="73"/>
      <c r="L126" s="11"/>
    </row>
    <row r="127" spans="1:12" ht="15.75" customHeight="1">
      <c r="A127" s="12"/>
      <c r="C127" s="11"/>
      <c r="K127" s="73"/>
      <c r="L127" s="11"/>
    </row>
    <row r="128" spans="1:12" ht="15.75" customHeight="1">
      <c r="A128" s="12"/>
      <c r="C128" s="11"/>
      <c r="K128" s="73"/>
      <c r="L128" s="11"/>
    </row>
    <row r="129" spans="1:12" ht="15.75" customHeight="1">
      <c r="A129" s="12"/>
      <c r="C129" s="11"/>
      <c r="K129" s="73"/>
      <c r="L129" s="11"/>
    </row>
    <row r="130" spans="1:12" ht="15.75" customHeight="1">
      <c r="A130" s="12"/>
      <c r="C130" s="11"/>
      <c r="K130" s="73"/>
      <c r="L130" s="11"/>
    </row>
    <row r="131" spans="1:12" ht="15.75" customHeight="1">
      <c r="A131" s="12"/>
      <c r="C131" s="11"/>
      <c r="K131" s="73"/>
      <c r="L131" s="11"/>
    </row>
    <row r="132" spans="1:12" ht="15.75" customHeight="1">
      <c r="A132" s="12"/>
      <c r="C132" s="11"/>
      <c r="K132" s="73"/>
      <c r="L132" s="11"/>
    </row>
    <row r="133" spans="1:12" ht="15.75" customHeight="1">
      <c r="A133" s="12"/>
      <c r="C133" s="11"/>
      <c r="K133" s="73"/>
      <c r="L133" s="11"/>
    </row>
    <row r="134" spans="1:12" ht="15.75" customHeight="1">
      <c r="A134" s="12"/>
      <c r="C134" s="11"/>
      <c r="K134" s="73"/>
      <c r="L134" s="11"/>
    </row>
    <row r="135" spans="1:12" ht="15.75" customHeight="1">
      <c r="A135" s="12"/>
      <c r="C135" s="11"/>
      <c r="K135" s="73"/>
      <c r="L135" s="11"/>
    </row>
    <row r="136" spans="1:12" ht="15.75" customHeight="1">
      <c r="A136" s="12"/>
      <c r="C136" s="11"/>
      <c r="K136" s="73"/>
      <c r="L136" s="11"/>
    </row>
    <row r="137" spans="1:12" ht="15.75" customHeight="1">
      <c r="A137" s="12"/>
      <c r="C137" s="11"/>
      <c r="K137" s="73"/>
      <c r="L137" s="11"/>
    </row>
    <row r="138" spans="1:12" ht="15.75" customHeight="1">
      <c r="A138" s="12"/>
      <c r="C138" s="11"/>
      <c r="K138" s="73"/>
      <c r="L138" s="11"/>
    </row>
    <row r="139" spans="1:12" ht="15.75" customHeight="1">
      <c r="A139" s="12"/>
      <c r="C139" s="11"/>
      <c r="K139" s="73"/>
      <c r="L139" s="11"/>
    </row>
    <row r="140" spans="1:12" ht="15.75" customHeight="1">
      <c r="A140" s="12"/>
      <c r="C140" s="11"/>
      <c r="K140" s="73"/>
      <c r="L140" s="11"/>
    </row>
    <row r="141" spans="1:12" ht="15.75" customHeight="1">
      <c r="A141" s="12"/>
      <c r="C141" s="11"/>
      <c r="K141" s="73"/>
      <c r="L141" s="11"/>
    </row>
    <row r="142" spans="1:12" ht="15.75" customHeight="1">
      <c r="A142" s="12"/>
      <c r="C142" s="11"/>
      <c r="K142" s="73"/>
      <c r="L142" s="11"/>
    </row>
    <row r="143" spans="1:12" ht="15.75" customHeight="1">
      <c r="A143" s="12"/>
      <c r="C143" s="11"/>
      <c r="K143" s="73"/>
      <c r="L143" s="11"/>
    </row>
    <row r="144" spans="1:12" ht="15.75" customHeight="1">
      <c r="A144" s="12"/>
      <c r="C144" s="11"/>
      <c r="K144" s="73"/>
      <c r="L144" s="11"/>
    </row>
    <row r="145" spans="1:12" ht="15.75" customHeight="1">
      <c r="A145" s="12"/>
      <c r="C145" s="11"/>
      <c r="K145" s="73"/>
      <c r="L145" s="11"/>
    </row>
    <row r="146" spans="1:12" ht="15.75" customHeight="1">
      <c r="A146" s="12"/>
      <c r="C146" s="11"/>
      <c r="K146" s="73"/>
      <c r="L146" s="11"/>
    </row>
    <row r="147" spans="1:12" ht="15.75" customHeight="1">
      <c r="A147" s="12"/>
      <c r="C147" s="11"/>
      <c r="K147" s="73"/>
      <c r="L147" s="11"/>
    </row>
    <row r="148" spans="1:12" ht="15.75" customHeight="1">
      <c r="A148" s="12"/>
      <c r="C148" s="11"/>
      <c r="K148" s="73"/>
      <c r="L148" s="11"/>
    </row>
    <row r="149" spans="1:12" ht="15.75" customHeight="1">
      <c r="A149" s="12"/>
      <c r="C149" s="11"/>
      <c r="K149" s="73"/>
      <c r="L149" s="11"/>
    </row>
    <row r="150" spans="1:12" ht="15.75" customHeight="1">
      <c r="A150" s="12"/>
      <c r="C150" s="11"/>
      <c r="K150" s="73"/>
      <c r="L150" s="11"/>
    </row>
    <row r="151" spans="1:12" ht="15.75" customHeight="1">
      <c r="A151" s="12"/>
      <c r="C151" s="11"/>
      <c r="K151" s="73"/>
      <c r="L151" s="11"/>
    </row>
    <row r="152" spans="1:12" ht="15.75" customHeight="1">
      <c r="A152" s="12"/>
      <c r="C152" s="11"/>
      <c r="K152" s="73"/>
      <c r="L152" s="11"/>
    </row>
    <row r="153" spans="1:12" ht="15.75" customHeight="1">
      <c r="A153" s="12"/>
      <c r="C153" s="11"/>
      <c r="K153" s="73"/>
      <c r="L153" s="11"/>
    </row>
    <row r="154" spans="1:12" ht="15.75" customHeight="1">
      <c r="A154" s="12"/>
      <c r="C154" s="11"/>
      <c r="K154" s="73"/>
      <c r="L154" s="11"/>
    </row>
    <row r="155" spans="1:12" ht="15.75" customHeight="1">
      <c r="A155" s="12"/>
      <c r="C155" s="11"/>
      <c r="K155" s="73"/>
      <c r="L155" s="11"/>
    </row>
    <row r="156" spans="1:12" ht="15.75" customHeight="1">
      <c r="A156" s="12"/>
      <c r="C156" s="11"/>
      <c r="K156" s="73"/>
      <c r="L156" s="11"/>
    </row>
    <row r="157" spans="1:12" ht="15.75" customHeight="1">
      <c r="A157" s="12"/>
      <c r="C157" s="11"/>
      <c r="K157" s="73"/>
      <c r="L157" s="11"/>
    </row>
    <row r="158" spans="1:12" ht="15.75" customHeight="1">
      <c r="A158" s="12"/>
      <c r="C158" s="11"/>
      <c r="K158" s="73"/>
      <c r="L158" s="11"/>
    </row>
    <row r="159" spans="1:12" ht="15.75" customHeight="1">
      <c r="A159" s="12"/>
      <c r="C159" s="11"/>
      <c r="K159" s="73"/>
      <c r="L159" s="11"/>
    </row>
    <row r="160" spans="1:12" ht="15.75" customHeight="1">
      <c r="A160" s="12"/>
      <c r="C160" s="11"/>
      <c r="K160" s="73"/>
      <c r="L160" s="11"/>
    </row>
    <row r="161" spans="1:12" ht="15.75" customHeight="1">
      <c r="A161" s="12"/>
      <c r="C161" s="11"/>
      <c r="K161" s="73"/>
      <c r="L161" s="11"/>
    </row>
    <row r="162" spans="1:12" ht="15.75" customHeight="1">
      <c r="A162" s="12"/>
      <c r="C162" s="11"/>
      <c r="K162" s="73"/>
      <c r="L162" s="11"/>
    </row>
    <row r="163" spans="1:12" ht="15.75" customHeight="1">
      <c r="A163" s="12"/>
      <c r="C163" s="11"/>
      <c r="K163" s="73"/>
      <c r="L163" s="11"/>
    </row>
    <row r="164" spans="1:12" ht="15.75" customHeight="1">
      <c r="A164" s="12"/>
      <c r="C164" s="11"/>
      <c r="K164" s="73"/>
      <c r="L164" s="11"/>
    </row>
    <row r="165" spans="1:12" ht="15.75" customHeight="1">
      <c r="A165" s="12"/>
      <c r="C165" s="11"/>
      <c r="K165" s="73"/>
      <c r="L165" s="11"/>
    </row>
    <row r="166" spans="1:12" ht="15.75" customHeight="1">
      <c r="A166" s="12"/>
      <c r="C166" s="11"/>
      <c r="K166" s="73"/>
      <c r="L166" s="11"/>
    </row>
    <row r="167" spans="1:12" ht="15.75" customHeight="1">
      <c r="A167" s="12"/>
      <c r="C167" s="11"/>
      <c r="K167" s="73"/>
      <c r="L167" s="11"/>
    </row>
    <row r="168" spans="1:12" ht="15.75" customHeight="1">
      <c r="A168" s="12"/>
      <c r="C168" s="11"/>
      <c r="K168" s="73"/>
      <c r="L168" s="11"/>
    </row>
    <row r="169" spans="1:12" ht="15.75" customHeight="1">
      <c r="A169" s="12"/>
      <c r="C169" s="11"/>
      <c r="K169" s="73"/>
      <c r="L169" s="11"/>
    </row>
    <row r="170" spans="1:12" ht="15.75" customHeight="1">
      <c r="A170" s="12"/>
      <c r="C170" s="11"/>
      <c r="K170" s="73"/>
      <c r="L170" s="11"/>
    </row>
    <row r="171" spans="1:12" ht="15.75" customHeight="1">
      <c r="A171" s="12"/>
      <c r="C171" s="11"/>
      <c r="K171" s="73"/>
      <c r="L171" s="11"/>
    </row>
    <row r="172" spans="1:12" ht="15.75" customHeight="1">
      <c r="A172" s="12"/>
      <c r="C172" s="11"/>
      <c r="K172" s="73"/>
      <c r="L172" s="11"/>
    </row>
    <row r="173" spans="1:12" ht="15.75" customHeight="1">
      <c r="A173" s="12"/>
      <c r="C173" s="11"/>
      <c r="K173" s="73"/>
      <c r="L173" s="11"/>
    </row>
    <row r="174" spans="1:12" ht="15.75" customHeight="1">
      <c r="A174" s="12"/>
      <c r="C174" s="11"/>
      <c r="K174" s="73"/>
      <c r="L174" s="11"/>
    </row>
    <row r="175" spans="1:12" ht="15.75" customHeight="1">
      <c r="A175" s="12"/>
      <c r="C175" s="11"/>
      <c r="K175" s="73"/>
      <c r="L175" s="11"/>
    </row>
    <row r="176" spans="1:12" ht="15.75" customHeight="1">
      <c r="A176" s="12"/>
      <c r="C176" s="11"/>
      <c r="K176" s="73"/>
      <c r="L176" s="11"/>
    </row>
    <row r="177" spans="1:12" ht="15.75" customHeight="1">
      <c r="A177" s="12"/>
      <c r="C177" s="11"/>
      <c r="K177" s="73"/>
      <c r="L177" s="11"/>
    </row>
    <row r="178" spans="1:12" ht="15.75" customHeight="1">
      <c r="A178" s="12"/>
      <c r="C178" s="11"/>
      <c r="K178" s="73"/>
      <c r="L178" s="11"/>
    </row>
    <row r="179" spans="1:12" ht="15.75" customHeight="1">
      <c r="A179" s="12"/>
      <c r="C179" s="11"/>
      <c r="K179" s="73"/>
      <c r="L179" s="11"/>
    </row>
    <row r="180" spans="1:12" ht="15.75" customHeight="1">
      <c r="A180" s="12"/>
      <c r="C180" s="11"/>
      <c r="K180" s="73"/>
      <c r="L180" s="11"/>
    </row>
    <row r="181" spans="1:12" ht="15.75" customHeight="1">
      <c r="A181" s="12"/>
      <c r="C181" s="11"/>
      <c r="K181" s="73"/>
      <c r="L181" s="11"/>
    </row>
    <row r="182" spans="1:12" ht="15.75" customHeight="1">
      <c r="A182" s="12"/>
      <c r="C182" s="11"/>
      <c r="K182" s="73"/>
      <c r="L182" s="11"/>
    </row>
    <row r="183" spans="1:12" ht="15.75" customHeight="1">
      <c r="A183" s="12"/>
      <c r="C183" s="11"/>
      <c r="K183" s="73"/>
      <c r="L183" s="11"/>
    </row>
    <row r="184" spans="1:12" ht="15.75" customHeight="1">
      <c r="A184" s="12"/>
      <c r="C184" s="11"/>
      <c r="K184" s="73"/>
      <c r="L184" s="11"/>
    </row>
    <row r="185" spans="1:12" ht="15.75" customHeight="1">
      <c r="A185" s="12"/>
      <c r="C185" s="11"/>
      <c r="K185" s="73"/>
      <c r="L185" s="11"/>
    </row>
    <row r="186" spans="1:12" ht="15.75" customHeight="1">
      <c r="A186" s="12"/>
      <c r="C186" s="11"/>
      <c r="K186" s="73"/>
      <c r="L186" s="11"/>
    </row>
    <row r="187" spans="1:12" ht="15.75" customHeight="1">
      <c r="A187" s="12"/>
      <c r="C187" s="11"/>
      <c r="K187" s="73"/>
      <c r="L187" s="11"/>
    </row>
    <row r="188" spans="1:12" ht="15.75" customHeight="1">
      <c r="A188" s="12"/>
      <c r="C188" s="11"/>
      <c r="K188" s="73"/>
      <c r="L188" s="11"/>
    </row>
    <row r="189" spans="1:12" ht="15.75" customHeight="1">
      <c r="A189" s="12"/>
      <c r="C189" s="11"/>
      <c r="K189" s="73"/>
      <c r="L189" s="11"/>
    </row>
    <row r="190" spans="1:12" ht="15.75" customHeight="1">
      <c r="A190" s="12"/>
      <c r="C190" s="11"/>
      <c r="K190" s="73"/>
      <c r="L190" s="11"/>
    </row>
    <row r="191" spans="1:12" ht="15.75" customHeight="1">
      <c r="A191" s="12"/>
      <c r="C191" s="11"/>
      <c r="K191" s="73"/>
      <c r="L191" s="11"/>
    </row>
    <row r="192" spans="1:12" ht="15.75" customHeight="1">
      <c r="A192" s="12"/>
      <c r="C192" s="11"/>
      <c r="K192" s="73"/>
      <c r="L192" s="11"/>
    </row>
    <row r="193" spans="1:12" ht="15.75" customHeight="1">
      <c r="A193" s="12"/>
      <c r="C193" s="11"/>
      <c r="K193" s="73"/>
      <c r="L193" s="11"/>
    </row>
    <row r="194" spans="1:12" ht="15.75" customHeight="1">
      <c r="A194" s="12"/>
      <c r="C194" s="11"/>
      <c r="K194" s="73"/>
      <c r="L194" s="11"/>
    </row>
    <row r="195" spans="1:12" ht="15.75" customHeight="1">
      <c r="A195" s="12"/>
      <c r="C195" s="11"/>
      <c r="K195" s="73"/>
      <c r="L195" s="11"/>
    </row>
    <row r="196" spans="1:12" ht="15.75" customHeight="1">
      <c r="A196" s="12"/>
      <c r="C196" s="11"/>
      <c r="K196" s="73"/>
      <c r="L196" s="11"/>
    </row>
    <row r="197" spans="1:12" ht="15.75" customHeight="1">
      <c r="A197" s="12"/>
      <c r="C197" s="11"/>
      <c r="K197" s="73"/>
      <c r="L197" s="11"/>
    </row>
    <row r="198" spans="1:12" ht="15.75" customHeight="1">
      <c r="A198" s="12"/>
      <c r="C198" s="11"/>
      <c r="K198" s="73"/>
      <c r="L198" s="11"/>
    </row>
    <row r="199" spans="1:12" ht="15.75" customHeight="1">
      <c r="A199" s="12"/>
      <c r="C199" s="11"/>
      <c r="K199" s="73"/>
      <c r="L199" s="11"/>
    </row>
    <row r="200" spans="1:12" ht="15.75" customHeight="1">
      <c r="A200" s="12"/>
      <c r="C200" s="11"/>
      <c r="K200" s="73"/>
      <c r="L200" s="11"/>
    </row>
    <row r="201" spans="1:12" ht="15.75" customHeight="1">
      <c r="A201" s="12"/>
      <c r="C201" s="11"/>
      <c r="K201" s="73"/>
      <c r="L201" s="11"/>
    </row>
    <row r="202" spans="1:12" ht="15.75" customHeight="1">
      <c r="A202" s="12"/>
      <c r="C202" s="11"/>
      <c r="K202" s="73"/>
      <c r="L202" s="11"/>
    </row>
    <row r="203" spans="1:12" ht="15.75" customHeight="1">
      <c r="A203" s="12"/>
      <c r="C203" s="11"/>
      <c r="K203" s="73"/>
      <c r="L203" s="11"/>
    </row>
    <row r="204" spans="1:12" ht="15.75" customHeight="1">
      <c r="A204" s="12"/>
      <c r="C204" s="11"/>
      <c r="K204" s="73"/>
      <c r="L204" s="11"/>
    </row>
    <row r="205" spans="1:12" ht="15.75" customHeight="1">
      <c r="A205" s="12"/>
      <c r="C205" s="11"/>
      <c r="K205" s="73"/>
      <c r="L205" s="11"/>
    </row>
    <row r="206" spans="1:12" ht="15.75" customHeight="1">
      <c r="A206" s="12"/>
      <c r="C206" s="11"/>
      <c r="K206" s="73"/>
      <c r="L206" s="11"/>
    </row>
    <row r="207" spans="1:12" ht="15.75" customHeight="1">
      <c r="A207" s="12"/>
      <c r="C207" s="11"/>
      <c r="K207" s="73"/>
      <c r="L207" s="11"/>
    </row>
    <row r="208" spans="1:12" ht="15.75" customHeight="1">
      <c r="A208" s="12"/>
      <c r="C208" s="11"/>
      <c r="K208" s="73"/>
      <c r="L208" s="11"/>
    </row>
    <row r="209" spans="1:12" ht="15.75" customHeight="1">
      <c r="A209" s="12"/>
      <c r="C209" s="11"/>
      <c r="K209" s="73"/>
      <c r="L209" s="11"/>
    </row>
    <row r="210" spans="1:12" ht="15.75" customHeight="1">
      <c r="A210" s="12"/>
      <c r="C210" s="11"/>
      <c r="K210" s="73"/>
      <c r="L210" s="11"/>
    </row>
    <row r="211" spans="1:12" ht="15.75" customHeight="1">
      <c r="A211" s="12"/>
      <c r="C211" s="11"/>
      <c r="K211" s="73"/>
      <c r="L211" s="11"/>
    </row>
    <row r="212" spans="1:12" ht="15.75" customHeight="1">
      <c r="A212" s="12"/>
      <c r="C212" s="11"/>
      <c r="K212" s="73"/>
      <c r="L212" s="11"/>
    </row>
    <row r="213" spans="1:12" ht="15.75" customHeight="1">
      <c r="A213" s="12"/>
      <c r="C213" s="11"/>
      <c r="K213" s="73"/>
      <c r="L213" s="11"/>
    </row>
    <row r="214" spans="1:12" ht="15.75" customHeight="1">
      <c r="A214" s="12"/>
      <c r="C214" s="11"/>
      <c r="K214" s="73"/>
      <c r="L214" s="11"/>
    </row>
    <row r="215" spans="1:12" ht="15.75" customHeight="1">
      <c r="A215" s="12"/>
      <c r="C215" s="11"/>
      <c r="K215" s="73"/>
      <c r="L215" s="11"/>
    </row>
    <row r="216" spans="1:12" ht="15.75" customHeight="1">
      <c r="A216" s="12"/>
      <c r="C216" s="11"/>
      <c r="K216" s="73"/>
      <c r="L216" s="11"/>
    </row>
    <row r="217" spans="1:12" ht="15.75" customHeight="1">
      <c r="A217" s="12"/>
      <c r="C217" s="11"/>
      <c r="K217" s="73"/>
      <c r="L217" s="11"/>
    </row>
    <row r="218" spans="1:12" ht="15.75" customHeight="1">
      <c r="A218" s="12"/>
      <c r="C218" s="11"/>
      <c r="K218" s="73"/>
      <c r="L218" s="11"/>
    </row>
    <row r="219" spans="1:12" ht="15.75" customHeight="1">
      <c r="A219" s="12"/>
      <c r="C219" s="11"/>
      <c r="K219" s="73"/>
      <c r="L219" s="11"/>
    </row>
    <row r="220" spans="1:12" ht="15.75" customHeight="1">
      <c r="A220" s="12"/>
      <c r="C220" s="11"/>
      <c r="K220" s="73"/>
      <c r="L220" s="11"/>
    </row>
    <row r="221" spans="1:12" ht="15.75" customHeight="1">
      <c r="A221" s="12"/>
      <c r="C221" s="11"/>
      <c r="K221" s="73"/>
      <c r="L221" s="11"/>
    </row>
    <row r="222" spans="1:12" ht="15.75" customHeight="1">
      <c r="A222" s="12"/>
      <c r="C222" s="11"/>
      <c r="K222" s="73"/>
      <c r="L222" s="11"/>
    </row>
    <row r="223" spans="1:12" ht="15.75" customHeight="1">
      <c r="A223" s="12"/>
      <c r="C223" s="11"/>
      <c r="K223" s="73"/>
      <c r="L223" s="11"/>
    </row>
    <row r="224" spans="1:12" ht="15.75" customHeight="1">
      <c r="A224" s="12"/>
      <c r="C224" s="11"/>
      <c r="K224" s="73"/>
      <c r="L224" s="11"/>
    </row>
    <row r="225" spans="1:12" ht="15.75" customHeight="1">
      <c r="A225" s="12"/>
      <c r="C225" s="11"/>
      <c r="K225" s="73"/>
      <c r="L225" s="11"/>
    </row>
    <row r="226" spans="1:12" ht="15.75" customHeight="1">
      <c r="A226" s="12"/>
      <c r="C226" s="11"/>
      <c r="K226" s="73"/>
      <c r="L226" s="11"/>
    </row>
    <row r="227" spans="1:12" ht="15.75" customHeight="1">
      <c r="A227" s="12"/>
      <c r="C227" s="11"/>
      <c r="K227" s="73"/>
      <c r="L227" s="11"/>
    </row>
    <row r="228" spans="1:12" ht="15.75" customHeight="1">
      <c r="A228" s="12"/>
      <c r="C228" s="11"/>
      <c r="K228" s="73"/>
      <c r="L228" s="11"/>
    </row>
    <row r="229" spans="1:12" ht="15.75" customHeight="1">
      <c r="A229" s="12"/>
      <c r="C229" s="11"/>
      <c r="K229" s="73"/>
      <c r="L229" s="11"/>
    </row>
    <row r="230" spans="1:12" ht="15.75" customHeight="1">
      <c r="A230" s="12"/>
      <c r="C230" s="11"/>
      <c r="K230" s="73"/>
      <c r="L230" s="11"/>
    </row>
    <row r="231" spans="1:12" ht="15.75" customHeight="1">
      <c r="A231" s="12"/>
      <c r="C231" s="11"/>
      <c r="K231" s="73"/>
      <c r="L231" s="11"/>
    </row>
    <row r="232" spans="1:12" ht="15.75" customHeight="1">
      <c r="A232" s="12"/>
      <c r="C232" s="11"/>
      <c r="K232" s="73"/>
      <c r="L232" s="11"/>
    </row>
    <row r="233" spans="1:12" ht="15.75" customHeight="1">
      <c r="A233" s="12"/>
      <c r="C233" s="11"/>
      <c r="K233" s="73"/>
      <c r="L233" s="11"/>
    </row>
    <row r="234" spans="1:12" ht="15.75" customHeight="1">
      <c r="A234" s="12"/>
      <c r="C234" s="11"/>
      <c r="K234" s="73"/>
      <c r="L234" s="11"/>
    </row>
    <row r="235" spans="1:12" ht="15.75" customHeight="1">
      <c r="A235" s="12"/>
      <c r="C235" s="11"/>
      <c r="K235" s="73"/>
      <c r="L235" s="11"/>
    </row>
    <row r="236" spans="1:12" ht="15.75" customHeight="1">
      <c r="A236" s="12"/>
      <c r="C236" s="11"/>
      <c r="K236" s="73"/>
      <c r="L236" s="11"/>
    </row>
    <row r="237" spans="1:12" ht="15.75" customHeight="1">
      <c r="A237" s="12"/>
      <c r="C237" s="11"/>
      <c r="K237" s="73"/>
      <c r="L237" s="11"/>
    </row>
    <row r="238" spans="1:12" ht="15.75" customHeight="1">
      <c r="A238" s="12"/>
      <c r="C238" s="11"/>
      <c r="K238" s="73"/>
      <c r="L238" s="11"/>
    </row>
    <row r="239" spans="1:12" ht="15.75" customHeight="1">
      <c r="A239" s="12"/>
      <c r="C239" s="11"/>
      <c r="K239" s="73"/>
      <c r="L239" s="11"/>
    </row>
    <row r="240" spans="1:12" ht="15.75" customHeight="1">
      <c r="A240" s="12"/>
      <c r="C240" s="11"/>
      <c r="K240" s="73"/>
      <c r="L240" s="11"/>
    </row>
    <row r="241" spans="1:12" ht="15.75" customHeight="1">
      <c r="A241" s="12"/>
      <c r="C241" s="11"/>
      <c r="K241" s="73"/>
      <c r="L241" s="11"/>
    </row>
    <row r="242" spans="1:12" ht="15.75" customHeight="1">
      <c r="A242" s="12"/>
      <c r="C242" s="11"/>
      <c r="K242" s="73"/>
      <c r="L242" s="11"/>
    </row>
    <row r="243" spans="1:12" ht="15.75" customHeight="1">
      <c r="A243" s="12"/>
      <c r="C243" s="11"/>
      <c r="K243" s="73"/>
      <c r="L243" s="11"/>
    </row>
    <row r="244" spans="1:12" ht="15.75" customHeight="1">
      <c r="A244" s="12"/>
      <c r="C244" s="11"/>
      <c r="K244" s="73"/>
      <c r="L244" s="11"/>
    </row>
    <row r="245" spans="1:12" ht="15.75" customHeight="1">
      <c r="A245" s="12"/>
      <c r="C245" s="11"/>
      <c r="K245" s="73"/>
      <c r="L245" s="11"/>
    </row>
    <row r="246" spans="1:12" ht="15.75" customHeight="1">
      <c r="A246" s="12"/>
      <c r="C246" s="11"/>
      <c r="K246" s="73"/>
      <c r="L246" s="11"/>
    </row>
    <row r="247" spans="1:12" ht="15.75" customHeight="1">
      <c r="A247" s="12"/>
      <c r="C247" s="11"/>
      <c r="K247" s="73"/>
      <c r="L247" s="11"/>
    </row>
    <row r="248" spans="1:12" ht="15.75" customHeight="1">
      <c r="A248" s="12"/>
      <c r="C248" s="11"/>
      <c r="K248" s="73"/>
      <c r="L248" s="11"/>
    </row>
    <row r="249" spans="1:12" ht="15.75" customHeight="1">
      <c r="A249" s="12"/>
      <c r="C249" s="11"/>
      <c r="K249" s="73"/>
      <c r="L249" s="11"/>
    </row>
    <row r="250" spans="1:12" ht="15.75" customHeight="1">
      <c r="A250" s="12"/>
      <c r="C250" s="11"/>
      <c r="K250" s="73"/>
      <c r="L250" s="11"/>
    </row>
    <row r="251" spans="1:12" ht="15.75" customHeight="1">
      <c r="A251" s="12"/>
      <c r="C251" s="11"/>
      <c r="K251" s="73"/>
      <c r="L251" s="11"/>
    </row>
    <row r="252" spans="1:12" ht="15.75" customHeight="1">
      <c r="A252" s="12"/>
      <c r="C252" s="11"/>
      <c r="K252" s="73"/>
      <c r="L252" s="11"/>
    </row>
    <row r="253" spans="1:12" ht="15.75" customHeight="1">
      <c r="A253" s="12"/>
      <c r="C253" s="11"/>
      <c r="K253" s="73"/>
      <c r="L253" s="11"/>
    </row>
    <row r="254" spans="1:12" ht="15.75" customHeight="1">
      <c r="A254" s="12"/>
      <c r="C254" s="11"/>
      <c r="K254" s="73"/>
      <c r="L254" s="11"/>
    </row>
    <row r="255" spans="1:12" ht="15.75" customHeight="1">
      <c r="A255" s="12"/>
      <c r="C255" s="11"/>
      <c r="K255" s="73"/>
      <c r="L255" s="11"/>
    </row>
    <row r="256" spans="1:12" ht="15.75" customHeight="1">
      <c r="A256" s="12"/>
      <c r="C256" s="11"/>
      <c r="K256" s="73"/>
      <c r="L256" s="11"/>
    </row>
    <row r="257" spans="1:12" ht="15.75" customHeight="1">
      <c r="A257" s="12"/>
      <c r="C257" s="11"/>
      <c r="K257" s="73"/>
      <c r="L257" s="11"/>
    </row>
    <row r="258" spans="1:12" ht="15.75" customHeight="1">
      <c r="A258" s="12"/>
      <c r="C258" s="11"/>
      <c r="K258" s="73"/>
      <c r="L258" s="11"/>
    </row>
    <row r="259" spans="1:12" ht="15.75" customHeight="1">
      <c r="A259" s="12"/>
      <c r="C259" s="11"/>
      <c r="K259" s="73"/>
      <c r="L259" s="11"/>
    </row>
    <row r="260" spans="1:12" ht="15.75" customHeight="1">
      <c r="A260" s="12"/>
      <c r="C260" s="11"/>
      <c r="K260" s="73"/>
      <c r="L260" s="11"/>
    </row>
    <row r="261" spans="1:12" ht="15.75" customHeight="1">
      <c r="A261" s="12"/>
      <c r="C261" s="11"/>
      <c r="K261" s="73"/>
      <c r="L261" s="11"/>
    </row>
    <row r="262" spans="1:12" ht="15.75" customHeight="1">
      <c r="A262" s="12"/>
      <c r="C262" s="11"/>
      <c r="K262" s="73"/>
      <c r="L262" s="11"/>
    </row>
    <row r="263" spans="1:12" ht="15.75" customHeight="1">
      <c r="A263" s="12"/>
      <c r="C263" s="11"/>
      <c r="K263" s="73"/>
      <c r="L263" s="11"/>
    </row>
    <row r="264" spans="1:12" ht="15.75" customHeight="1">
      <c r="A264" s="12"/>
      <c r="C264" s="11"/>
      <c r="K264" s="73"/>
      <c r="L264" s="11"/>
    </row>
    <row r="265" spans="1:12" ht="15.75" customHeight="1">
      <c r="A265" s="12"/>
      <c r="C265" s="11"/>
      <c r="K265" s="73"/>
      <c r="L265" s="11"/>
    </row>
    <row r="266" spans="1:12" ht="15.75" customHeight="1">
      <c r="A266" s="12"/>
      <c r="C266" s="11"/>
      <c r="K266" s="73"/>
      <c r="L266" s="11"/>
    </row>
    <row r="267" spans="1:12" ht="15.75" customHeight="1">
      <c r="A267" s="12"/>
      <c r="C267" s="11"/>
      <c r="K267" s="73"/>
      <c r="L267" s="11"/>
    </row>
    <row r="268" spans="1:12" ht="15.75" customHeight="1">
      <c r="A268" s="12"/>
      <c r="C268" s="11"/>
      <c r="K268" s="73"/>
      <c r="L268" s="11"/>
    </row>
    <row r="269" spans="1:12" ht="15.75" customHeight="1">
      <c r="A269" s="12"/>
      <c r="C269" s="11"/>
      <c r="K269" s="73"/>
      <c r="L269" s="11"/>
    </row>
    <row r="270" spans="1:12" ht="15.75" customHeight="1">
      <c r="A270" s="12"/>
      <c r="C270" s="11"/>
      <c r="K270" s="73"/>
      <c r="L270" s="11"/>
    </row>
    <row r="271" spans="1:12" ht="15.75" customHeight="1">
      <c r="A271" s="12"/>
      <c r="C271" s="11"/>
      <c r="K271" s="73"/>
      <c r="L271" s="11"/>
    </row>
    <row r="272" spans="1:12" ht="15.75" customHeight="1">
      <c r="A272" s="12"/>
      <c r="C272" s="11"/>
      <c r="K272" s="73"/>
      <c r="L272" s="11"/>
    </row>
    <row r="273" spans="1:12" ht="15.75" customHeight="1">
      <c r="A273" s="12"/>
      <c r="C273" s="11"/>
      <c r="K273" s="73"/>
      <c r="L273" s="11"/>
    </row>
    <row r="274" spans="1:12" ht="15.75" customHeight="1">
      <c r="A274" s="12"/>
      <c r="C274" s="11"/>
      <c r="K274" s="73"/>
      <c r="L274" s="11"/>
    </row>
    <row r="275" spans="1:12" ht="15.75" customHeight="1">
      <c r="A275" s="12"/>
      <c r="C275" s="11"/>
      <c r="K275" s="73"/>
      <c r="L275" s="11"/>
    </row>
    <row r="276" spans="1:12" ht="15.75" customHeight="1">
      <c r="A276" s="12"/>
      <c r="C276" s="11"/>
      <c r="K276" s="73"/>
      <c r="L276" s="11"/>
    </row>
    <row r="277" spans="1:12" ht="15.75" customHeight="1">
      <c r="A277" s="12"/>
      <c r="C277" s="11"/>
      <c r="K277" s="73"/>
      <c r="L277" s="11"/>
    </row>
    <row r="278" spans="1:12" ht="15.75" customHeight="1">
      <c r="A278" s="12"/>
      <c r="C278" s="11"/>
      <c r="K278" s="73"/>
      <c r="L278" s="11"/>
    </row>
    <row r="279" spans="1:12" ht="15.75" customHeight="1">
      <c r="A279" s="12"/>
      <c r="C279" s="11"/>
      <c r="K279" s="73"/>
      <c r="L279" s="11"/>
    </row>
    <row r="280" spans="1:12" ht="15.75" customHeight="1">
      <c r="A280" s="12"/>
      <c r="C280" s="11"/>
      <c r="K280" s="73"/>
      <c r="L280" s="11"/>
    </row>
    <row r="281" spans="1:12" ht="15.75" customHeight="1">
      <c r="A281" s="12"/>
      <c r="C281" s="11"/>
      <c r="K281" s="73"/>
      <c r="L281" s="11"/>
    </row>
    <row r="282" spans="1:12" ht="15.75" customHeight="1">
      <c r="A282" s="12"/>
      <c r="C282" s="11"/>
      <c r="K282" s="73"/>
      <c r="L282" s="11"/>
    </row>
    <row r="283" spans="1:12" ht="15.75" customHeight="1">
      <c r="A283" s="12"/>
      <c r="C283" s="11"/>
      <c r="K283" s="73"/>
      <c r="L283" s="11"/>
    </row>
    <row r="284" spans="1:12" ht="15.75" customHeight="1">
      <c r="A284" s="12"/>
      <c r="C284" s="11"/>
      <c r="K284" s="73"/>
      <c r="L284" s="11"/>
    </row>
    <row r="285" spans="1:12" ht="15.75" customHeight="1">
      <c r="A285" s="12"/>
      <c r="C285" s="11"/>
      <c r="K285" s="73"/>
      <c r="L285" s="11"/>
    </row>
    <row r="286" spans="1:12" ht="15.75" customHeight="1">
      <c r="A286" s="12"/>
      <c r="C286" s="11"/>
      <c r="K286" s="73"/>
      <c r="L286" s="11"/>
    </row>
    <row r="287" spans="1:12" ht="15.75" customHeight="1">
      <c r="A287" s="12"/>
      <c r="C287" s="11"/>
      <c r="K287" s="73"/>
      <c r="L287" s="11"/>
    </row>
    <row r="288" spans="1:12" ht="15.75" customHeight="1">
      <c r="A288" s="12"/>
      <c r="C288" s="11"/>
      <c r="K288" s="73"/>
      <c r="L288" s="11"/>
    </row>
    <row r="289" spans="1:12" ht="15.75" customHeight="1">
      <c r="A289" s="12"/>
      <c r="C289" s="11"/>
      <c r="K289" s="73"/>
      <c r="L289" s="11"/>
    </row>
    <row r="290" spans="1:12" ht="15.75" customHeight="1">
      <c r="A290" s="12"/>
      <c r="C290" s="11"/>
      <c r="K290" s="73"/>
      <c r="L290" s="11"/>
    </row>
    <row r="291" spans="1:12" ht="15.75" customHeight="1">
      <c r="A291" s="12"/>
      <c r="C291" s="11"/>
      <c r="K291" s="73"/>
      <c r="L291" s="11"/>
    </row>
    <row r="292" spans="1:12" ht="15.75" customHeight="1">
      <c r="A292" s="12"/>
      <c r="C292" s="11"/>
      <c r="K292" s="73"/>
      <c r="L292" s="11"/>
    </row>
    <row r="293" spans="1:12" ht="15.75" customHeight="1">
      <c r="A293" s="12"/>
      <c r="C293" s="11"/>
      <c r="K293" s="73"/>
      <c r="L293" s="11"/>
    </row>
    <row r="294" spans="1:12" ht="15.75" customHeight="1">
      <c r="A294" s="12"/>
      <c r="C294" s="11"/>
      <c r="K294" s="73"/>
      <c r="L294" s="11"/>
    </row>
    <row r="295" spans="1:12" ht="15.75" customHeight="1">
      <c r="A295" s="12"/>
      <c r="C295" s="11"/>
      <c r="K295" s="73"/>
      <c r="L295" s="11"/>
    </row>
    <row r="296" spans="1:12" ht="15.75" customHeight="1">
      <c r="A296" s="12"/>
      <c r="C296" s="11"/>
      <c r="K296" s="73"/>
      <c r="L296" s="11"/>
    </row>
    <row r="297" spans="1:12" ht="15.75" customHeight="1">
      <c r="A297" s="12"/>
      <c r="C297" s="11"/>
      <c r="K297" s="73"/>
      <c r="L297" s="11"/>
    </row>
    <row r="298" spans="1:12" ht="15.75" customHeight="1">
      <c r="A298" s="12"/>
      <c r="C298" s="11"/>
      <c r="K298" s="73"/>
      <c r="L298" s="11"/>
    </row>
    <row r="299" spans="1:12" ht="15.75" customHeight="1">
      <c r="A299" s="12"/>
      <c r="C299" s="11"/>
      <c r="K299" s="73"/>
      <c r="L299" s="11"/>
    </row>
    <row r="300" spans="1:12" ht="15.75" customHeight="1">
      <c r="A300" s="12"/>
      <c r="C300" s="11"/>
      <c r="K300" s="73"/>
      <c r="L300" s="11"/>
    </row>
    <row r="301" spans="1:12" ht="15.75" customHeight="1">
      <c r="A301" s="12"/>
      <c r="C301" s="11"/>
      <c r="K301" s="73"/>
      <c r="L301" s="11"/>
    </row>
    <row r="302" spans="1:12" ht="15.75" customHeight="1">
      <c r="A302" s="12"/>
      <c r="C302" s="11"/>
      <c r="K302" s="73"/>
      <c r="L302" s="11"/>
    </row>
    <row r="303" spans="1:12" ht="15.75" customHeight="1">
      <c r="A303" s="12"/>
      <c r="C303" s="11"/>
      <c r="K303" s="73"/>
      <c r="L303" s="11"/>
    </row>
    <row r="304" spans="1:12" ht="15.75" customHeight="1">
      <c r="A304" s="12"/>
      <c r="C304" s="11"/>
      <c r="K304" s="73"/>
      <c r="L304" s="11"/>
    </row>
    <row r="305" spans="1:12" ht="15.75" customHeight="1">
      <c r="A305" s="12"/>
      <c r="C305" s="11"/>
      <c r="K305" s="73"/>
      <c r="L305" s="11"/>
    </row>
    <row r="306" spans="1:12" ht="15.75" customHeight="1">
      <c r="A306" s="12"/>
      <c r="C306" s="11"/>
      <c r="K306" s="73"/>
      <c r="L306" s="11"/>
    </row>
    <row r="307" spans="1:12" ht="15.75" customHeight="1">
      <c r="A307" s="12"/>
      <c r="C307" s="11"/>
      <c r="K307" s="73"/>
      <c r="L307" s="11"/>
    </row>
    <row r="308" spans="1:12" ht="15.75" customHeight="1">
      <c r="A308" s="12"/>
      <c r="C308" s="11"/>
      <c r="K308" s="73"/>
      <c r="L308" s="11"/>
    </row>
    <row r="309" spans="1:12" ht="15.75" customHeight="1">
      <c r="A309" s="12"/>
      <c r="C309" s="11"/>
      <c r="K309" s="73"/>
      <c r="L309" s="11"/>
    </row>
    <row r="310" spans="1:12" ht="15.75" customHeight="1">
      <c r="A310" s="12"/>
      <c r="C310" s="11"/>
      <c r="K310" s="73"/>
      <c r="L310" s="11"/>
    </row>
    <row r="311" spans="1:12" ht="15.75" customHeight="1">
      <c r="A311" s="12"/>
      <c r="C311" s="11"/>
      <c r="K311" s="73"/>
      <c r="L311" s="11"/>
    </row>
    <row r="312" spans="1:12" ht="15.75" customHeight="1">
      <c r="A312" s="12"/>
      <c r="C312" s="11"/>
      <c r="K312" s="73"/>
      <c r="L312" s="11"/>
    </row>
    <row r="313" spans="1:12" ht="15.75" customHeight="1">
      <c r="A313" s="12"/>
      <c r="C313" s="11"/>
      <c r="K313" s="73"/>
      <c r="L313" s="11"/>
    </row>
    <row r="314" spans="1:12" ht="15.75" customHeight="1">
      <c r="A314" s="12"/>
      <c r="C314" s="11"/>
      <c r="K314" s="73"/>
      <c r="L314" s="11"/>
    </row>
    <row r="315" spans="1:12" ht="15.75" customHeight="1">
      <c r="A315" s="12"/>
      <c r="C315" s="11"/>
      <c r="K315" s="73"/>
      <c r="L315" s="11"/>
    </row>
    <row r="316" spans="1:12" ht="15.75" customHeight="1">
      <c r="A316" s="12"/>
      <c r="C316" s="11"/>
      <c r="K316" s="73"/>
      <c r="L316" s="11"/>
    </row>
    <row r="317" spans="1:12" ht="15.75" customHeight="1">
      <c r="A317" s="12"/>
      <c r="C317" s="11"/>
      <c r="K317" s="73"/>
      <c r="L317" s="11"/>
    </row>
    <row r="318" spans="1:12" ht="15.75" customHeight="1"/>
    <row r="319" spans="1:12" ht="15.75" customHeight="1"/>
    <row r="320" spans="1:12"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Z117">
    <filterColumn colId="4">
      <filters>
        <filter val="A.11.2"/>
        <filter val="A.11.2.1"/>
        <filter val="A.11.2.2"/>
        <filter val="A.11.2.3"/>
        <filter val="A.11.2.4"/>
        <filter val="A.11.2.5"/>
        <filter val="A.11.2.6"/>
        <filter val="A.11.2.7"/>
        <filter val="A.11.2.8"/>
        <filter val="A.11.2.9"/>
      </filters>
    </filterColumn>
  </autoFilter>
  <mergeCells count="4">
    <mergeCell ref="A2:B9"/>
    <mergeCell ref="C2:J5"/>
    <mergeCell ref="K2:L9"/>
    <mergeCell ref="C6:J9"/>
  </mergeCells>
  <dataValidations count="1">
    <dataValidation type="list" allowBlank="1" showErrorMessage="1" sqref="K15:K16 K18:K23 K25 K27:K31 K35:K36 K40:K45 K47:K55 K59:K62 K64 K66 K68:K71 K73 K75:K76 K78 K82:K84 K86:K89 K93:K95 K97:K105 K107 K111:K117">
      <formula1>$R$1:$R$6</formula1>
    </dataValidation>
  </dataValidations>
  <hyperlinks>
    <hyperlink ref="I15" r:id="rId1"/>
    <hyperlink ref="I16" r:id="rId2"/>
    <hyperlink ref="I18" r:id="rId3"/>
    <hyperlink ref="I19" r:id="rId4"/>
    <hyperlink ref="I20" r:id="rId5"/>
    <hyperlink ref="I21" r:id="rId6"/>
    <hyperlink ref="I22" r:id="rId7"/>
    <hyperlink ref="I23" r:id="rId8"/>
  </hyperlinks>
  <pageMargins left="0.7" right="0.7" top="0.75" bottom="0.75" header="0" footer="0"/>
  <pageSetup orientation="landscape"/>
  <drawing r:id="rId9"/>
  <legacy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showGridLines="0" topLeftCell="A7" workbookViewId="0">
      <selection activeCell="D7" sqref="D7"/>
    </sheetView>
  </sheetViews>
  <sheetFormatPr baseColWidth="10" defaultColWidth="14.42578125" defaultRowHeight="15" customHeight="1"/>
  <cols>
    <col min="1" max="1" width="1" customWidth="1"/>
    <col min="2" max="2" width="17" customWidth="1"/>
    <col min="3" max="3" width="10.42578125" customWidth="1"/>
    <col min="4" max="4" width="38.85546875" customWidth="1"/>
    <col min="5" max="5" width="3" customWidth="1"/>
    <col min="6" max="6" width="10" customWidth="1"/>
    <col min="7" max="7" width="25.28515625" customWidth="1"/>
    <col min="8" max="24" width="10" customWidth="1"/>
    <col min="25" max="26" width="12.5703125" customWidth="1"/>
  </cols>
  <sheetData>
    <row r="1" spans="1:24" ht="6" customHeight="1">
      <c r="A1" s="60"/>
      <c r="B1" s="60"/>
      <c r="C1" s="60"/>
      <c r="D1" s="60"/>
      <c r="E1" s="60"/>
      <c r="F1" s="60"/>
      <c r="G1" s="60"/>
      <c r="H1" s="60"/>
      <c r="I1" s="60"/>
      <c r="J1" s="60"/>
      <c r="K1" s="60"/>
      <c r="L1" s="60"/>
      <c r="M1" s="60"/>
      <c r="N1" s="60"/>
      <c r="O1" s="60"/>
      <c r="P1" s="60"/>
      <c r="Q1" s="60"/>
      <c r="R1" s="60"/>
      <c r="S1" s="60"/>
      <c r="T1" s="60"/>
      <c r="U1" s="60"/>
      <c r="V1" s="60"/>
      <c r="W1" s="60"/>
      <c r="X1" s="60"/>
    </row>
    <row r="2" spans="1:24" ht="36" customHeight="1">
      <c r="A2" s="60"/>
      <c r="B2" s="399" t="s">
        <v>177</v>
      </c>
      <c r="C2" s="400"/>
      <c r="D2" s="401"/>
      <c r="E2" s="60"/>
      <c r="F2" s="60"/>
      <c r="G2" s="60"/>
      <c r="H2" s="60"/>
      <c r="I2" s="60"/>
      <c r="J2" s="60"/>
      <c r="K2" s="60"/>
      <c r="L2" s="60"/>
      <c r="M2" s="60"/>
      <c r="N2" s="60"/>
      <c r="O2" s="60"/>
      <c r="P2" s="60"/>
      <c r="Q2" s="60"/>
      <c r="R2" s="60"/>
      <c r="S2" s="60"/>
      <c r="T2" s="60"/>
      <c r="U2" s="60"/>
      <c r="V2" s="60"/>
      <c r="W2" s="60"/>
      <c r="X2" s="60"/>
    </row>
    <row r="3" spans="1:24" ht="36" customHeight="1">
      <c r="A3" s="60"/>
      <c r="B3" s="61" t="s">
        <v>178</v>
      </c>
      <c r="C3" s="62" t="s">
        <v>179</v>
      </c>
      <c r="D3" s="63" t="s">
        <v>180</v>
      </c>
      <c r="E3" s="60"/>
      <c r="F3" s="60"/>
      <c r="G3" s="60"/>
      <c r="H3" s="60"/>
      <c r="I3" s="60"/>
      <c r="J3" s="60"/>
      <c r="K3" s="60"/>
      <c r="L3" s="60"/>
      <c r="M3" s="60"/>
      <c r="N3" s="60"/>
      <c r="O3" s="60"/>
      <c r="P3" s="60"/>
      <c r="Q3" s="60"/>
      <c r="R3" s="60"/>
      <c r="S3" s="60"/>
      <c r="T3" s="60"/>
      <c r="U3" s="60"/>
      <c r="V3" s="60"/>
      <c r="W3" s="60"/>
      <c r="X3" s="60"/>
    </row>
    <row r="4" spans="1:24" ht="12.75" customHeight="1">
      <c r="A4" s="60"/>
      <c r="B4" s="64" t="s">
        <v>181</v>
      </c>
      <c r="C4" s="65" t="s">
        <v>137</v>
      </c>
      <c r="D4" s="66" t="s">
        <v>182</v>
      </c>
      <c r="E4" s="60"/>
      <c r="F4" s="60"/>
      <c r="G4" s="67"/>
      <c r="H4" s="60"/>
      <c r="I4" s="60"/>
      <c r="J4" s="60"/>
      <c r="K4" s="60"/>
      <c r="L4" s="60"/>
      <c r="M4" s="60"/>
      <c r="N4" s="60"/>
      <c r="O4" s="60"/>
      <c r="P4" s="60"/>
      <c r="Q4" s="60"/>
      <c r="R4" s="60"/>
      <c r="S4" s="60"/>
      <c r="T4" s="60"/>
      <c r="U4" s="60"/>
      <c r="V4" s="60"/>
      <c r="W4" s="60"/>
      <c r="X4" s="60"/>
    </row>
    <row r="5" spans="1:24" ht="12.75" customHeight="1">
      <c r="A5" s="60"/>
      <c r="B5" s="64" t="s">
        <v>183</v>
      </c>
      <c r="C5" s="68">
        <v>0</v>
      </c>
      <c r="D5" s="66" t="s">
        <v>184</v>
      </c>
      <c r="E5" s="60"/>
      <c r="F5" s="60"/>
      <c r="G5" s="60"/>
      <c r="H5" s="60"/>
      <c r="I5" s="60"/>
      <c r="J5" s="60"/>
      <c r="K5" s="60"/>
      <c r="L5" s="60"/>
      <c r="M5" s="60"/>
      <c r="N5" s="60"/>
      <c r="O5" s="60"/>
      <c r="P5" s="60"/>
      <c r="Q5" s="60"/>
      <c r="R5" s="60"/>
      <c r="S5" s="60"/>
      <c r="T5" s="60"/>
      <c r="U5" s="60"/>
      <c r="V5" s="60"/>
      <c r="W5" s="60"/>
      <c r="X5" s="60"/>
    </row>
    <row r="6" spans="1:24" ht="114" customHeight="1">
      <c r="A6" s="60"/>
      <c r="B6" s="64" t="s">
        <v>50</v>
      </c>
      <c r="C6" s="68">
        <v>20</v>
      </c>
      <c r="D6" s="66" t="s">
        <v>185</v>
      </c>
      <c r="E6" s="60"/>
      <c r="F6" s="60"/>
      <c r="G6" s="60"/>
      <c r="H6" s="60"/>
      <c r="I6" s="60"/>
      <c r="J6" s="60"/>
      <c r="K6" s="60"/>
      <c r="L6" s="60"/>
      <c r="M6" s="60"/>
      <c r="N6" s="60"/>
      <c r="O6" s="60"/>
      <c r="P6" s="60"/>
      <c r="Q6" s="60"/>
      <c r="R6" s="60"/>
      <c r="S6" s="60"/>
      <c r="T6" s="60"/>
      <c r="U6" s="60"/>
      <c r="V6" s="60"/>
      <c r="W6" s="60"/>
      <c r="X6" s="60"/>
    </row>
    <row r="7" spans="1:24" ht="110.25" customHeight="1">
      <c r="A7" s="60"/>
      <c r="B7" s="64" t="s">
        <v>186</v>
      </c>
      <c r="C7" s="68">
        <v>40</v>
      </c>
      <c r="D7" s="66" t="s">
        <v>187</v>
      </c>
      <c r="E7" s="60"/>
      <c r="F7" s="60"/>
      <c r="G7" s="60"/>
      <c r="H7" s="60"/>
      <c r="I7" s="60"/>
      <c r="J7" s="60"/>
      <c r="K7" s="60"/>
      <c r="L7" s="60"/>
      <c r="M7" s="60"/>
      <c r="N7" s="60"/>
      <c r="O7" s="60"/>
      <c r="P7" s="60"/>
      <c r="Q7" s="60"/>
      <c r="R7" s="60"/>
      <c r="S7" s="60"/>
      <c r="T7" s="60"/>
      <c r="U7" s="60"/>
      <c r="V7" s="60"/>
      <c r="W7" s="60"/>
      <c r="X7" s="60"/>
    </row>
    <row r="8" spans="1:24" ht="89.25" customHeight="1">
      <c r="A8" s="60"/>
      <c r="B8" s="64" t="s">
        <v>188</v>
      </c>
      <c r="C8" s="68">
        <v>60</v>
      </c>
      <c r="D8" s="66" t="s">
        <v>189</v>
      </c>
      <c r="E8" s="60"/>
      <c r="F8" s="60"/>
      <c r="G8" s="60"/>
      <c r="H8" s="60"/>
      <c r="I8" s="60"/>
      <c r="J8" s="60"/>
      <c r="K8" s="60"/>
      <c r="L8" s="60"/>
      <c r="M8" s="60"/>
      <c r="N8" s="60"/>
      <c r="O8" s="60"/>
      <c r="P8" s="60"/>
      <c r="Q8" s="60"/>
      <c r="R8" s="60"/>
      <c r="S8" s="60"/>
      <c r="T8" s="60"/>
      <c r="U8" s="60"/>
      <c r="V8" s="60"/>
      <c r="W8" s="60"/>
      <c r="X8" s="60"/>
    </row>
    <row r="9" spans="1:24" ht="66.75" customHeight="1">
      <c r="A9" s="60"/>
      <c r="B9" s="69" t="s">
        <v>55</v>
      </c>
      <c r="C9" s="70">
        <v>80</v>
      </c>
      <c r="D9" s="71" t="s">
        <v>190</v>
      </c>
      <c r="E9" s="60"/>
      <c r="F9" s="60"/>
      <c r="G9" s="60"/>
      <c r="H9" s="60"/>
      <c r="I9" s="60"/>
      <c r="J9" s="60"/>
      <c r="K9" s="60"/>
      <c r="L9" s="60"/>
      <c r="M9" s="60"/>
      <c r="N9" s="60"/>
      <c r="O9" s="60"/>
      <c r="P9" s="60"/>
      <c r="Q9" s="60"/>
      <c r="R9" s="60"/>
      <c r="S9" s="60"/>
      <c r="T9" s="60"/>
      <c r="U9" s="60"/>
      <c r="V9" s="60"/>
      <c r="W9" s="60"/>
      <c r="X9" s="60"/>
    </row>
    <row r="10" spans="1:24" ht="12.75" customHeight="1">
      <c r="A10" s="60"/>
      <c r="B10" s="69" t="s">
        <v>59</v>
      </c>
      <c r="C10" s="70">
        <v>100</v>
      </c>
      <c r="D10" s="71" t="s">
        <v>191</v>
      </c>
      <c r="E10" s="60"/>
      <c r="F10" s="60"/>
      <c r="G10" s="60"/>
      <c r="H10" s="60"/>
      <c r="I10" s="60"/>
      <c r="J10" s="60"/>
      <c r="K10" s="60"/>
      <c r="L10" s="60"/>
      <c r="M10" s="60"/>
      <c r="N10" s="60"/>
      <c r="O10" s="60"/>
      <c r="P10" s="60"/>
      <c r="Q10" s="60"/>
      <c r="R10" s="60"/>
      <c r="S10" s="60"/>
      <c r="T10" s="60"/>
      <c r="U10" s="60"/>
      <c r="V10" s="60"/>
      <c r="W10" s="60"/>
      <c r="X10" s="60"/>
    </row>
    <row r="11" spans="1:24" ht="21" customHeight="1">
      <c r="A11" s="60"/>
      <c r="B11" s="60"/>
      <c r="C11" s="60"/>
      <c r="D11" s="60"/>
      <c r="E11" s="60"/>
      <c r="F11" s="60"/>
      <c r="G11" s="60"/>
      <c r="H11" s="60"/>
      <c r="I11" s="60"/>
      <c r="J11" s="60"/>
      <c r="K11" s="60"/>
      <c r="L11" s="60"/>
      <c r="M11" s="60"/>
      <c r="N11" s="60"/>
      <c r="O11" s="60"/>
      <c r="P11" s="60"/>
      <c r="Q11" s="60"/>
      <c r="R11" s="60"/>
      <c r="S11" s="60"/>
      <c r="T11" s="60"/>
      <c r="U11" s="60"/>
      <c r="V11" s="60"/>
      <c r="W11" s="60"/>
      <c r="X11" s="60"/>
    </row>
    <row r="12" spans="1:24" ht="12.75" customHeight="1">
      <c r="A12" s="60"/>
      <c r="B12" s="60"/>
      <c r="C12" s="60"/>
      <c r="D12" s="60"/>
      <c r="E12" s="60"/>
      <c r="F12" s="60"/>
      <c r="G12" s="60"/>
      <c r="H12" s="60"/>
      <c r="I12" s="60"/>
      <c r="J12" s="60"/>
      <c r="K12" s="60"/>
      <c r="L12" s="60"/>
      <c r="M12" s="60"/>
      <c r="N12" s="60"/>
      <c r="O12" s="60"/>
      <c r="P12" s="60"/>
      <c r="Q12" s="60"/>
      <c r="R12" s="60"/>
      <c r="S12" s="60"/>
      <c r="T12" s="60"/>
      <c r="U12" s="60"/>
      <c r="V12" s="60"/>
      <c r="W12" s="60"/>
      <c r="X12" s="60"/>
    </row>
    <row r="13" spans="1:24" ht="12.75" customHeight="1">
      <c r="A13" s="60"/>
      <c r="B13" s="60"/>
      <c r="C13" s="60"/>
      <c r="D13" s="60"/>
      <c r="E13" s="60"/>
      <c r="F13" s="60"/>
      <c r="G13" s="60"/>
      <c r="H13" s="60"/>
      <c r="I13" s="60"/>
      <c r="J13" s="60"/>
      <c r="K13" s="60"/>
      <c r="L13" s="60"/>
      <c r="M13" s="60"/>
      <c r="N13" s="60"/>
      <c r="O13" s="60"/>
      <c r="P13" s="60"/>
      <c r="Q13" s="60"/>
      <c r="R13" s="60"/>
      <c r="S13" s="60"/>
      <c r="T13" s="60"/>
      <c r="U13" s="60"/>
      <c r="V13" s="60"/>
      <c r="W13" s="60"/>
      <c r="X13" s="60"/>
    </row>
    <row r="14" spans="1:24" ht="12.75" customHeight="1">
      <c r="A14" s="60"/>
      <c r="B14" s="60"/>
      <c r="C14" s="60"/>
      <c r="D14" s="60"/>
      <c r="E14" s="60"/>
      <c r="F14" s="60"/>
      <c r="G14" s="60"/>
      <c r="H14" s="60"/>
      <c r="I14" s="60"/>
      <c r="J14" s="60"/>
      <c r="K14" s="60"/>
      <c r="L14" s="60"/>
      <c r="M14" s="60"/>
      <c r="N14" s="60"/>
      <c r="O14" s="60"/>
      <c r="P14" s="60"/>
      <c r="Q14" s="60"/>
      <c r="R14" s="60"/>
      <c r="S14" s="60"/>
      <c r="T14" s="60"/>
      <c r="U14" s="60"/>
      <c r="V14" s="60"/>
      <c r="W14" s="60"/>
      <c r="X14" s="60"/>
    </row>
    <row r="15" spans="1:24" ht="12.75" customHeight="1">
      <c r="A15" s="60"/>
      <c r="B15" s="60"/>
      <c r="C15" s="60"/>
      <c r="D15" s="60"/>
      <c r="E15" s="60"/>
      <c r="F15" s="60"/>
      <c r="G15" s="60"/>
      <c r="H15" s="60"/>
      <c r="I15" s="60"/>
      <c r="J15" s="60"/>
      <c r="K15" s="60"/>
      <c r="L15" s="60"/>
      <c r="M15" s="60"/>
      <c r="N15" s="60"/>
      <c r="O15" s="60"/>
      <c r="P15" s="60"/>
      <c r="Q15" s="60"/>
      <c r="R15" s="60"/>
      <c r="S15" s="60"/>
      <c r="T15" s="60"/>
      <c r="U15" s="60"/>
      <c r="V15" s="60"/>
      <c r="W15" s="60"/>
      <c r="X15" s="60"/>
    </row>
    <row r="16" spans="1:24" ht="12.75" customHeight="1">
      <c r="A16" s="60"/>
      <c r="B16" s="60"/>
      <c r="C16" s="60"/>
      <c r="D16" s="60"/>
      <c r="E16" s="60"/>
      <c r="F16" s="60"/>
      <c r="G16" s="60"/>
      <c r="H16" s="60"/>
      <c r="I16" s="60"/>
      <c r="J16" s="60"/>
      <c r="K16" s="60"/>
      <c r="L16" s="60"/>
      <c r="M16" s="60"/>
      <c r="N16" s="60"/>
      <c r="O16" s="60"/>
      <c r="P16" s="60"/>
      <c r="Q16" s="60"/>
      <c r="R16" s="60"/>
      <c r="S16" s="60"/>
      <c r="T16" s="60"/>
      <c r="U16" s="60"/>
      <c r="V16" s="60"/>
      <c r="W16" s="60"/>
      <c r="X16" s="60"/>
    </row>
    <row r="17" spans="1:24" ht="12.75" customHeight="1">
      <c r="A17" s="60"/>
      <c r="B17" s="60"/>
      <c r="C17" s="60"/>
      <c r="D17" s="60"/>
      <c r="E17" s="60"/>
      <c r="F17" s="60"/>
      <c r="G17" s="60"/>
      <c r="H17" s="60"/>
      <c r="I17" s="60"/>
      <c r="J17" s="60"/>
      <c r="K17" s="60"/>
      <c r="L17" s="60"/>
      <c r="M17" s="60"/>
      <c r="N17" s="60"/>
      <c r="O17" s="60"/>
      <c r="P17" s="60"/>
      <c r="Q17" s="60"/>
      <c r="R17" s="60"/>
      <c r="S17" s="60"/>
      <c r="T17" s="60"/>
      <c r="U17" s="60"/>
      <c r="V17" s="60"/>
      <c r="W17" s="60"/>
      <c r="X17" s="60"/>
    </row>
    <row r="18" spans="1:24" ht="12.75" customHeight="1">
      <c r="A18" s="60"/>
      <c r="B18" s="60"/>
      <c r="C18" s="60"/>
      <c r="D18" s="60"/>
      <c r="E18" s="60"/>
      <c r="F18" s="60"/>
      <c r="G18" s="60"/>
      <c r="H18" s="60"/>
      <c r="I18" s="60"/>
      <c r="J18" s="60"/>
      <c r="K18" s="60"/>
      <c r="L18" s="60"/>
      <c r="M18" s="60"/>
      <c r="N18" s="60"/>
      <c r="O18" s="60"/>
      <c r="P18" s="60"/>
      <c r="Q18" s="60"/>
      <c r="R18" s="60"/>
      <c r="S18" s="60"/>
      <c r="T18" s="60"/>
      <c r="U18" s="60"/>
      <c r="V18" s="60"/>
      <c r="W18" s="60"/>
      <c r="X18" s="60"/>
    </row>
    <row r="19" spans="1:24" ht="12.75" customHeight="1">
      <c r="A19" s="60"/>
      <c r="B19" s="60"/>
      <c r="C19" s="60"/>
      <c r="D19" s="60"/>
      <c r="E19" s="60"/>
      <c r="F19" s="60"/>
      <c r="G19" s="60"/>
      <c r="H19" s="60"/>
      <c r="I19" s="60"/>
      <c r="J19" s="60"/>
      <c r="K19" s="60"/>
      <c r="L19" s="60"/>
      <c r="M19" s="60"/>
      <c r="N19" s="60"/>
      <c r="O19" s="60"/>
      <c r="P19" s="60"/>
      <c r="Q19" s="60"/>
      <c r="R19" s="60"/>
      <c r="S19" s="60"/>
      <c r="T19" s="60"/>
      <c r="U19" s="60"/>
      <c r="V19" s="60"/>
      <c r="W19" s="60"/>
      <c r="X19" s="60"/>
    </row>
    <row r="20" spans="1:24" ht="12.75" customHeight="1">
      <c r="A20" s="60"/>
      <c r="B20" s="60"/>
      <c r="C20" s="60"/>
      <c r="D20" s="60"/>
      <c r="E20" s="60"/>
      <c r="F20" s="60"/>
      <c r="G20" s="60"/>
      <c r="H20" s="60"/>
      <c r="I20" s="60"/>
      <c r="J20" s="60"/>
      <c r="K20" s="60"/>
      <c r="L20" s="60"/>
      <c r="M20" s="60"/>
      <c r="N20" s="60"/>
      <c r="O20" s="60"/>
      <c r="P20" s="60"/>
      <c r="Q20" s="60"/>
      <c r="R20" s="60"/>
      <c r="S20" s="60"/>
      <c r="T20" s="60"/>
      <c r="U20" s="60"/>
      <c r="V20" s="60"/>
      <c r="W20" s="60"/>
      <c r="X20" s="60"/>
    </row>
    <row r="21" spans="1:24" ht="12.75" customHeight="1">
      <c r="A21" s="60"/>
      <c r="B21" s="60"/>
      <c r="C21" s="60"/>
      <c r="D21" s="60"/>
      <c r="E21" s="60"/>
      <c r="F21" s="60"/>
      <c r="G21" s="60"/>
      <c r="H21" s="60"/>
      <c r="I21" s="60"/>
      <c r="J21" s="60"/>
      <c r="K21" s="60"/>
      <c r="L21" s="60"/>
      <c r="M21" s="60"/>
      <c r="N21" s="60"/>
      <c r="O21" s="60"/>
      <c r="P21" s="60"/>
      <c r="Q21" s="60"/>
      <c r="R21" s="60"/>
      <c r="S21" s="60"/>
      <c r="T21" s="60"/>
      <c r="U21" s="60"/>
      <c r="V21" s="60"/>
      <c r="W21" s="60"/>
      <c r="X21" s="60"/>
    </row>
    <row r="22" spans="1:24" ht="12.75" customHeight="1">
      <c r="A22" s="60"/>
      <c r="B22" s="60"/>
      <c r="C22" s="60"/>
      <c r="D22" s="60"/>
      <c r="E22" s="60"/>
      <c r="F22" s="60"/>
      <c r="G22" s="60"/>
      <c r="H22" s="60"/>
      <c r="I22" s="60"/>
      <c r="J22" s="60"/>
      <c r="K22" s="60"/>
      <c r="L22" s="60"/>
      <c r="M22" s="60"/>
      <c r="N22" s="60"/>
      <c r="O22" s="60"/>
      <c r="P22" s="60"/>
      <c r="Q22" s="60"/>
      <c r="R22" s="60"/>
      <c r="S22" s="60"/>
      <c r="T22" s="60"/>
      <c r="U22" s="60"/>
      <c r="V22" s="60"/>
      <c r="W22" s="60"/>
      <c r="X22" s="60"/>
    </row>
    <row r="23" spans="1:24" ht="12.75" customHeight="1">
      <c r="A23" s="60"/>
      <c r="B23" s="60"/>
      <c r="C23" s="60"/>
      <c r="D23" s="60"/>
      <c r="E23" s="60"/>
      <c r="F23" s="60"/>
      <c r="G23" s="60"/>
      <c r="H23" s="60"/>
      <c r="I23" s="60"/>
      <c r="J23" s="60"/>
      <c r="K23" s="60"/>
      <c r="L23" s="60"/>
      <c r="M23" s="60"/>
      <c r="N23" s="60"/>
      <c r="O23" s="60"/>
      <c r="P23" s="60"/>
      <c r="Q23" s="60"/>
      <c r="R23" s="60"/>
      <c r="S23" s="60"/>
      <c r="T23" s="60"/>
      <c r="U23" s="60"/>
      <c r="V23" s="60"/>
      <c r="W23" s="60"/>
      <c r="X23" s="60"/>
    </row>
    <row r="24" spans="1:24" ht="12.75" customHeight="1">
      <c r="A24" s="60"/>
      <c r="B24" s="60"/>
      <c r="C24" s="60"/>
      <c r="D24" s="60"/>
      <c r="E24" s="60"/>
      <c r="F24" s="60"/>
      <c r="G24" s="60"/>
      <c r="H24" s="60"/>
      <c r="I24" s="60"/>
      <c r="J24" s="60"/>
      <c r="K24" s="60"/>
      <c r="L24" s="60"/>
      <c r="M24" s="60"/>
      <c r="N24" s="60"/>
      <c r="O24" s="60"/>
      <c r="P24" s="60"/>
      <c r="Q24" s="60"/>
      <c r="R24" s="60"/>
      <c r="S24" s="60"/>
      <c r="T24" s="60"/>
      <c r="U24" s="60"/>
      <c r="V24" s="60"/>
      <c r="W24" s="60"/>
      <c r="X24" s="60"/>
    </row>
    <row r="25" spans="1:24" ht="12.75" customHeight="1">
      <c r="A25" s="60"/>
      <c r="B25" s="60"/>
      <c r="C25" s="60"/>
      <c r="D25" s="60"/>
      <c r="E25" s="60"/>
      <c r="F25" s="60"/>
      <c r="G25" s="60"/>
      <c r="H25" s="60"/>
      <c r="I25" s="60"/>
      <c r="J25" s="60"/>
      <c r="K25" s="60"/>
      <c r="L25" s="60"/>
      <c r="M25" s="60"/>
      <c r="N25" s="60"/>
      <c r="O25" s="60"/>
      <c r="P25" s="60"/>
      <c r="Q25" s="60"/>
      <c r="R25" s="60"/>
      <c r="S25" s="60"/>
      <c r="T25" s="60"/>
      <c r="U25" s="60"/>
      <c r="V25" s="60"/>
      <c r="W25" s="60"/>
      <c r="X25" s="60"/>
    </row>
    <row r="26" spans="1:24" ht="12.75" customHeight="1">
      <c r="A26" s="60"/>
      <c r="B26" s="60"/>
      <c r="C26" s="60"/>
      <c r="D26" s="60"/>
      <c r="E26" s="60"/>
      <c r="F26" s="60"/>
      <c r="G26" s="60"/>
      <c r="H26" s="60"/>
      <c r="I26" s="60"/>
      <c r="J26" s="60"/>
      <c r="K26" s="60"/>
      <c r="L26" s="60"/>
      <c r="M26" s="60"/>
      <c r="N26" s="60"/>
      <c r="O26" s="60"/>
      <c r="P26" s="60"/>
      <c r="Q26" s="60"/>
      <c r="R26" s="60"/>
      <c r="S26" s="60"/>
      <c r="T26" s="60"/>
      <c r="U26" s="60"/>
      <c r="V26" s="60"/>
      <c r="W26" s="60"/>
      <c r="X26" s="60"/>
    </row>
    <row r="27" spans="1:24" ht="12.75" customHeight="1">
      <c r="A27" s="60"/>
      <c r="B27" s="60"/>
      <c r="C27" s="60"/>
      <c r="D27" s="60"/>
      <c r="E27" s="60"/>
      <c r="F27" s="60"/>
      <c r="G27" s="60"/>
      <c r="H27" s="60"/>
      <c r="I27" s="60"/>
      <c r="J27" s="60"/>
      <c r="K27" s="60"/>
      <c r="L27" s="60"/>
      <c r="M27" s="60"/>
      <c r="N27" s="60"/>
      <c r="O27" s="60"/>
      <c r="P27" s="60"/>
      <c r="Q27" s="60"/>
      <c r="R27" s="60"/>
      <c r="S27" s="60"/>
      <c r="T27" s="60"/>
      <c r="U27" s="60"/>
      <c r="V27" s="60"/>
      <c r="W27" s="60"/>
      <c r="X27" s="60"/>
    </row>
    <row r="28" spans="1:24" ht="12.75" customHeight="1">
      <c r="A28" s="60"/>
      <c r="B28" s="60"/>
      <c r="C28" s="60"/>
      <c r="D28" s="60"/>
      <c r="E28" s="60"/>
      <c r="F28" s="60"/>
      <c r="G28" s="60"/>
      <c r="H28" s="60"/>
      <c r="I28" s="60"/>
      <c r="J28" s="60"/>
      <c r="K28" s="60"/>
      <c r="L28" s="60"/>
      <c r="M28" s="60"/>
      <c r="N28" s="60"/>
      <c r="O28" s="60"/>
      <c r="P28" s="60"/>
      <c r="Q28" s="60"/>
      <c r="R28" s="60"/>
      <c r="S28" s="60"/>
      <c r="T28" s="60"/>
      <c r="U28" s="60"/>
      <c r="V28" s="60"/>
      <c r="W28" s="60"/>
      <c r="X28" s="60"/>
    </row>
    <row r="29" spans="1:24" ht="12.75" customHeight="1">
      <c r="A29" s="60"/>
      <c r="B29" s="60"/>
      <c r="C29" s="60"/>
      <c r="D29" s="60"/>
      <c r="E29" s="60"/>
      <c r="F29" s="60"/>
      <c r="G29" s="60"/>
      <c r="H29" s="60"/>
      <c r="I29" s="60"/>
      <c r="J29" s="60"/>
      <c r="K29" s="60"/>
      <c r="L29" s="60"/>
      <c r="M29" s="60"/>
      <c r="N29" s="60"/>
      <c r="O29" s="60"/>
      <c r="P29" s="60"/>
      <c r="Q29" s="60"/>
      <c r="R29" s="60"/>
      <c r="S29" s="60"/>
      <c r="T29" s="60"/>
      <c r="U29" s="60"/>
      <c r="V29" s="60"/>
      <c r="W29" s="60"/>
      <c r="X29" s="60"/>
    </row>
    <row r="30" spans="1:24" ht="12.75" customHeight="1">
      <c r="A30" s="60"/>
      <c r="B30" s="60"/>
      <c r="C30" s="60"/>
      <c r="D30" s="60"/>
      <c r="E30" s="60"/>
      <c r="F30" s="60"/>
      <c r="G30" s="60"/>
      <c r="H30" s="60"/>
      <c r="I30" s="60"/>
      <c r="J30" s="60"/>
      <c r="K30" s="60"/>
      <c r="L30" s="60"/>
      <c r="M30" s="60"/>
      <c r="N30" s="60"/>
      <c r="O30" s="60"/>
      <c r="P30" s="60"/>
      <c r="Q30" s="60"/>
      <c r="R30" s="60"/>
      <c r="S30" s="60"/>
      <c r="T30" s="60"/>
      <c r="U30" s="60"/>
      <c r="V30" s="60"/>
      <c r="W30" s="60"/>
      <c r="X30" s="60"/>
    </row>
    <row r="31" spans="1:24" ht="12.75" customHeight="1">
      <c r="A31" s="60"/>
      <c r="B31" s="60"/>
      <c r="C31" s="60"/>
      <c r="D31" s="60"/>
      <c r="E31" s="60"/>
      <c r="F31" s="60"/>
      <c r="G31" s="60"/>
      <c r="H31" s="60"/>
      <c r="I31" s="60"/>
      <c r="J31" s="60"/>
      <c r="K31" s="60"/>
      <c r="L31" s="60"/>
      <c r="M31" s="60"/>
      <c r="N31" s="60"/>
      <c r="O31" s="60"/>
      <c r="P31" s="60"/>
      <c r="Q31" s="60"/>
      <c r="R31" s="60"/>
      <c r="S31" s="60"/>
      <c r="T31" s="60"/>
      <c r="U31" s="60"/>
      <c r="V31" s="60"/>
      <c r="W31" s="60"/>
      <c r="X31" s="60"/>
    </row>
    <row r="32" spans="1:24" ht="12.75" customHeight="1">
      <c r="A32" s="60"/>
      <c r="B32" s="60"/>
      <c r="C32" s="60"/>
      <c r="D32" s="60"/>
      <c r="E32" s="60"/>
      <c r="F32" s="60"/>
      <c r="G32" s="60"/>
      <c r="H32" s="60"/>
      <c r="I32" s="60"/>
      <c r="J32" s="60"/>
      <c r="K32" s="60"/>
      <c r="L32" s="60"/>
      <c r="M32" s="60"/>
      <c r="N32" s="60"/>
      <c r="O32" s="60"/>
      <c r="P32" s="60"/>
      <c r="Q32" s="60"/>
      <c r="R32" s="60"/>
      <c r="S32" s="60"/>
      <c r="T32" s="60"/>
      <c r="U32" s="60"/>
      <c r="V32" s="60"/>
      <c r="W32" s="60"/>
      <c r="X32" s="60"/>
    </row>
    <row r="33" spans="1:24" ht="12.75" customHeight="1">
      <c r="A33" s="60"/>
      <c r="B33" s="60"/>
      <c r="C33" s="60"/>
      <c r="D33" s="60"/>
      <c r="E33" s="60"/>
      <c r="F33" s="60"/>
      <c r="G33" s="60"/>
      <c r="H33" s="60"/>
      <c r="I33" s="60"/>
      <c r="J33" s="60"/>
      <c r="K33" s="60"/>
      <c r="L33" s="60"/>
      <c r="M33" s="60"/>
      <c r="N33" s="60"/>
      <c r="O33" s="60"/>
      <c r="P33" s="60"/>
      <c r="Q33" s="60"/>
      <c r="R33" s="60"/>
      <c r="S33" s="60"/>
      <c r="T33" s="60"/>
      <c r="U33" s="60"/>
      <c r="V33" s="60"/>
      <c r="W33" s="60"/>
      <c r="X33" s="60"/>
    </row>
    <row r="34" spans="1:24" ht="12.75" customHeight="1">
      <c r="A34" s="60"/>
      <c r="B34" s="60"/>
      <c r="C34" s="60"/>
      <c r="D34" s="60"/>
      <c r="E34" s="60"/>
      <c r="F34" s="60"/>
      <c r="G34" s="60"/>
      <c r="H34" s="60"/>
      <c r="I34" s="60"/>
      <c r="J34" s="60"/>
      <c r="K34" s="60"/>
      <c r="L34" s="60"/>
      <c r="M34" s="60"/>
      <c r="N34" s="60"/>
      <c r="O34" s="60"/>
      <c r="P34" s="60"/>
      <c r="Q34" s="60"/>
      <c r="R34" s="60"/>
      <c r="S34" s="60"/>
      <c r="T34" s="60"/>
      <c r="U34" s="60"/>
      <c r="V34" s="60"/>
      <c r="W34" s="60"/>
      <c r="X34" s="60"/>
    </row>
    <row r="35" spans="1:24" ht="12.75" customHeight="1">
      <c r="A35" s="60"/>
      <c r="B35" s="60"/>
      <c r="C35" s="60"/>
      <c r="D35" s="60"/>
      <c r="E35" s="60"/>
      <c r="F35" s="60"/>
      <c r="G35" s="60"/>
      <c r="H35" s="60"/>
      <c r="I35" s="60"/>
      <c r="J35" s="60"/>
      <c r="K35" s="60"/>
      <c r="L35" s="60"/>
      <c r="M35" s="60"/>
      <c r="N35" s="60"/>
      <c r="O35" s="60"/>
      <c r="P35" s="60"/>
      <c r="Q35" s="60"/>
      <c r="R35" s="60"/>
      <c r="S35" s="60"/>
      <c r="T35" s="60"/>
      <c r="U35" s="60"/>
      <c r="V35" s="60"/>
      <c r="W35" s="60"/>
      <c r="X35" s="60"/>
    </row>
    <row r="36" spans="1:24" ht="12.75" customHeight="1">
      <c r="A36" s="60"/>
      <c r="B36" s="60"/>
      <c r="C36" s="60"/>
      <c r="D36" s="60"/>
      <c r="E36" s="60"/>
      <c r="F36" s="60"/>
      <c r="G36" s="60"/>
      <c r="H36" s="60"/>
      <c r="I36" s="60"/>
      <c r="J36" s="60"/>
      <c r="K36" s="60"/>
      <c r="L36" s="60"/>
      <c r="M36" s="60"/>
      <c r="N36" s="60"/>
      <c r="O36" s="60"/>
      <c r="P36" s="60"/>
      <c r="Q36" s="60"/>
      <c r="R36" s="60"/>
      <c r="S36" s="60"/>
      <c r="T36" s="60"/>
      <c r="U36" s="60"/>
      <c r="V36" s="60"/>
      <c r="W36" s="60"/>
      <c r="X36" s="60"/>
    </row>
    <row r="37" spans="1:24" ht="12.75" customHeight="1">
      <c r="A37" s="60"/>
      <c r="B37" s="60"/>
      <c r="C37" s="60"/>
      <c r="D37" s="60"/>
      <c r="E37" s="60"/>
      <c r="F37" s="60"/>
      <c r="G37" s="60"/>
      <c r="H37" s="60"/>
      <c r="I37" s="60"/>
      <c r="J37" s="60"/>
      <c r="K37" s="60"/>
      <c r="L37" s="60"/>
      <c r="M37" s="60"/>
      <c r="N37" s="60"/>
      <c r="O37" s="60"/>
      <c r="P37" s="60"/>
      <c r="Q37" s="60"/>
      <c r="R37" s="60"/>
      <c r="S37" s="60"/>
      <c r="T37" s="60"/>
      <c r="U37" s="60"/>
      <c r="V37" s="60"/>
      <c r="W37" s="60"/>
      <c r="X37" s="60"/>
    </row>
    <row r="38" spans="1:24" ht="12.75" customHeight="1">
      <c r="A38" s="60"/>
      <c r="B38" s="60"/>
      <c r="C38" s="60"/>
      <c r="D38" s="60"/>
      <c r="E38" s="60"/>
      <c r="F38" s="60"/>
      <c r="G38" s="60"/>
      <c r="H38" s="60"/>
      <c r="I38" s="60"/>
      <c r="J38" s="60"/>
      <c r="K38" s="60"/>
      <c r="L38" s="60"/>
      <c r="M38" s="60"/>
      <c r="N38" s="60"/>
      <c r="O38" s="60"/>
      <c r="P38" s="60"/>
      <c r="Q38" s="60"/>
      <c r="R38" s="60"/>
      <c r="S38" s="60"/>
      <c r="T38" s="60"/>
      <c r="U38" s="60"/>
      <c r="V38" s="60"/>
      <c r="W38" s="60"/>
      <c r="X38" s="60"/>
    </row>
    <row r="39" spans="1:24" ht="12.75" customHeight="1">
      <c r="A39" s="60"/>
      <c r="B39" s="60"/>
      <c r="C39" s="60"/>
      <c r="D39" s="60"/>
      <c r="E39" s="60"/>
      <c r="F39" s="60"/>
      <c r="G39" s="60"/>
      <c r="H39" s="60"/>
      <c r="I39" s="60"/>
      <c r="J39" s="60"/>
      <c r="K39" s="60"/>
      <c r="L39" s="60"/>
      <c r="M39" s="60"/>
      <c r="N39" s="60"/>
      <c r="O39" s="60"/>
      <c r="P39" s="60"/>
      <c r="Q39" s="60"/>
      <c r="R39" s="60"/>
      <c r="S39" s="60"/>
      <c r="T39" s="60"/>
      <c r="U39" s="60"/>
      <c r="V39" s="60"/>
      <c r="W39" s="60"/>
      <c r="X39" s="60"/>
    </row>
    <row r="40" spans="1:24" ht="12.75" customHeight="1">
      <c r="A40" s="60"/>
      <c r="B40" s="60"/>
      <c r="C40" s="60"/>
      <c r="D40" s="60"/>
      <c r="E40" s="60"/>
      <c r="F40" s="60"/>
      <c r="G40" s="60"/>
      <c r="H40" s="60"/>
      <c r="I40" s="60"/>
      <c r="J40" s="60"/>
      <c r="K40" s="60"/>
      <c r="L40" s="60"/>
      <c r="M40" s="60"/>
      <c r="N40" s="60"/>
      <c r="O40" s="60"/>
      <c r="P40" s="60"/>
      <c r="Q40" s="60"/>
      <c r="R40" s="60"/>
      <c r="S40" s="60"/>
      <c r="T40" s="60"/>
      <c r="U40" s="60"/>
      <c r="V40" s="60"/>
      <c r="W40" s="60"/>
      <c r="X40" s="60"/>
    </row>
    <row r="41" spans="1:24" ht="12.75" customHeight="1">
      <c r="A41" s="60"/>
      <c r="B41" s="60"/>
      <c r="C41" s="60"/>
      <c r="D41" s="60"/>
      <c r="E41" s="60"/>
      <c r="F41" s="60"/>
      <c r="G41" s="60"/>
      <c r="H41" s="60"/>
      <c r="I41" s="60"/>
      <c r="J41" s="60"/>
      <c r="K41" s="60"/>
      <c r="L41" s="60"/>
      <c r="M41" s="60"/>
      <c r="N41" s="60"/>
      <c r="O41" s="60"/>
      <c r="P41" s="60"/>
      <c r="Q41" s="60"/>
      <c r="R41" s="60"/>
      <c r="S41" s="60"/>
      <c r="T41" s="60"/>
      <c r="U41" s="60"/>
      <c r="V41" s="60"/>
      <c r="W41" s="60"/>
      <c r="X41" s="60"/>
    </row>
    <row r="42" spans="1:24" ht="12.75" customHeight="1">
      <c r="A42" s="60"/>
      <c r="B42" s="60"/>
      <c r="C42" s="60"/>
      <c r="D42" s="60"/>
      <c r="E42" s="60"/>
      <c r="F42" s="60"/>
      <c r="G42" s="60"/>
      <c r="H42" s="60"/>
      <c r="I42" s="60"/>
      <c r="J42" s="60"/>
      <c r="K42" s="60"/>
      <c r="L42" s="60"/>
      <c r="M42" s="60"/>
      <c r="N42" s="60"/>
      <c r="O42" s="60"/>
      <c r="P42" s="60"/>
      <c r="Q42" s="60"/>
      <c r="R42" s="60"/>
      <c r="S42" s="60"/>
      <c r="T42" s="60"/>
      <c r="U42" s="60"/>
      <c r="V42" s="60"/>
      <c r="W42" s="60"/>
      <c r="X42" s="60"/>
    </row>
    <row r="43" spans="1:24" ht="12.7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row>
    <row r="44" spans="1:24" ht="12.75" customHeight="1">
      <c r="A44" s="60"/>
      <c r="B44" s="60"/>
      <c r="C44" s="60"/>
      <c r="D44" s="60"/>
      <c r="E44" s="60"/>
      <c r="F44" s="60"/>
      <c r="G44" s="60"/>
      <c r="H44" s="60"/>
      <c r="I44" s="60"/>
      <c r="J44" s="60"/>
      <c r="K44" s="60"/>
      <c r="L44" s="60"/>
      <c r="M44" s="60"/>
      <c r="N44" s="60"/>
      <c r="O44" s="60"/>
      <c r="P44" s="60"/>
      <c r="Q44" s="60"/>
      <c r="R44" s="60"/>
      <c r="S44" s="60"/>
      <c r="T44" s="60"/>
      <c r="U44" s="60"/>
      <c r="V44" s="60"/>
      <c r="W44" s="60"/>
      <c r="X44" s="60"/>
    </row>
    <row r="45" spans="1:24" ht="12.75" customHeight="1">
      <c r="A45" s="60"/>
      <c r="B45" s="60"/>
      <c r="C45" s="60"/>
      <c r="D45" s="60"/>
      <c r="E45" s="60"/>
      <c r="F45" s="60"/>
      <c r="G45" s="60"/>
      <c r="H45" s="60"/>
      <c r="I45" s="60"/>
      <c r="J45" s="60"/>
      <c r="K45" s="60"/>
      <c r="L45" s="60"/>
      <c r="M45" s="60"/>
      <c r="N45" s="60"/>
      <c r="O45" s="60"/>
      <c r="P45" s="60"/>
      <c r="Q45" s="60"/>
      <c r="R45" s="60"/>
      <c r="S45" s="60"/>
      <c r="T45" s="60"/>
      <c r="U45" s="60"/>
      <c r="V45" s="60"/>
      <c r="W45" s="60"/>
      <c r="X45" s="60"/>
    </row>
    <row r="46" spans="1:24" ht="12.7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row>
    <row r="47" spans="1:24" ht="12.75" customHeight="1">
      <c r="A47" s="60"/>
      <c r="B47" s="60"/>
      <c r="C47" s="60"/>
      <c r="D47" s="60"/>
      <c r="E47" s="60"/>
      <c r="F47" s="60"/>
      <c r="G47" s="60"/>
      <c r="H47" s="60"/>
      <c r="I47" s="60"/>
      <c r="J47" s="60"/>
      <c r="K47" s="60"/>
      <c r="L47" s="60"/>
      <c r="M47" s="60"/>
      <c r="N47" s="60"/>
      <c r="O47" s="60"/>
      <c r="P47" s="60"/>
      <c r="Q47" s="60"/>
      <c r="R47" s="60"/>
      <c r="S47" s="60"/>
      <c r="T47" s="60"/>
      <c r="U47" s="60"/>
      <c r="V47" s="60"/>
      <c r="W47" s="60"/>
      <c r="X47" s="60"/>
    </row>
    <row r="48" spans="1:24" ht="12.7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row>
    <row r="49" spans="1:24" ht="12.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row>
    <row r="50" spans="1:24" ht="12.75" customHeight="1">
      <c r="A50" s="60"/>
      <c r="B50" s="60"/>
      <c r="C50" s="60"/>
      <c r="D50" s="60"/>
      <c r="E50" s="60"/>
      <c r="F50" s="60"/>
      <c r="G50" s="60"/>
      <c r="H50" s="60"/>
      <c r="I50" s="60"/>
      <c r="J50" s="60"/>
      <c r="K50" s="60"/>
      <c r="L50" s="60"/>
      <c r="M50" s="60"/>
      <c r="N50" s="60"/>
      <c r="O50" s="60"/>
      <c r="P50" s="60"/>
      <c r="Q50" s="60"/>
      <c r="R50" s="60"/>
      <c r="S50" s="60"/>
      <c r="T50" s="60"/>
      <c r="U50" s="60"/>
      <c r="V50" s="60"/>
      <c r="W50" s="60"/>
      <c r="X50" s="60"/>
    </row>
    <row r="51" spans="1:24" ht="12.7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row>
    <row r="52" spans="1:24" ht="12.75" customHeight="1">
      <c r="A52" s="60"/>
      <c r="B52" s="60"/>
      <c r="C52" s="60"/>
      <c r="D52" s="60"/>
      <c r="E52" s="60"/>
      <c r="F52" s="60"/>
      <c r="G52" s="60"/>
      <c r="H52" s="60"/>
      <c r="I52" s="60"/>
      <c r="J52" s="60"/>
      <c r="K52" s="60"/>
      <c r="L52" s="60"/>
      <c r="M52" s="60"/>
      <c r="N52" s="60"/>
      <c r="O52" s="60"/>
      <c r="P52" s="60"/>
      <c r="Q52" s="60"/>
      <c r="R52" s="60"/>
      <c r="S52" s="60"/>
      <c r="T52" s="60"/>
      <c r="U52" s="60"/>
      <c r="V52" s="60"/>
      <c r="W52" s="60"/>
      <c r="X52" s="60"/>
    </row>
    <row r="53" spans="1:24" ht="12.75" customHeight="1">
      <c r="A53" s="60"/>
      <c r="B53" s="60"/>
      <c r="C53" s="60"/>
      <c r="D53" s="60"/>
      <c r="E53" s="60"/>
      <c r="F53" s="60"/>
      <c r="G53" s="60"/>
      <c r="H53" s="60"/>
      <c r="I53" s="60"/>
      <c r="J53" s="60"/>
      <c r="K53" s="60"/>
      <c r="L53" s="60"/>
      <c r="M53" s="60"/>
      <c r="N53" s="60"/>
      <c r="O53" s="60"/>
      <c r="P53" s="60"/>
      <c r="Q53" s="60"/>
      <c r="R53" s="60"/>
      <c r="S53" s="60"/>
      <c r="T53" s="60"/>
      <c r="U53" s="60"/>
      <c r="V53" s="60"/>
      <c r="W53" s="60"/>
      <c r="X53" s="60"/>
    </row>
    <row r="54" spans="1:24" ht="12.7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row>
    <row r="55" spans="1:24" ht="12.7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row>
    <row r="56" spans="1:24" ht="12.75" customHeight="1">
      <c r="A56" s="60"/>
      <c r="B56" s="60"/>
      <c r="C56" s="60"/>
      <c r="D56" s="60"/>
      <c r="E56" s="60"/>
      <c r="F56" s="60"/>
      <c r="G56" s="60"/>
      <c r="H56" s="60"/>
      <c r="I56" s="60"/>
      <c r="J56" s="60"/>
      <c r="K56" s="60"/>
      <c r="L56" s="60"/>
      <c r="M56" s="60"/>
      <c r="N56" s="60"/>
      <c r="O56" s="60"/>
      <c r="P56" s="60"/>
      <c r="Q56" s="60"/>
      <c r="R56" s="60"/>
      <c r="S56" s="60"/>
      <c r="T56" s="60"/>
      <c r="U56" s="60"/>
      <c r="V56" s="60"/>
      <c r="W56" s="60"/>
      <c r="X56" s="60"/>
    </row>
    <row r="57" spans="1:24" ht="12.7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row>
    <row r="58" spans="1:24" ht="12.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row>
    <row r="59" spans="1:24" ht="12.7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row>
    <row r="60" spans="1:24" ht="12.7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row>
    <row r="61" spans="1:24" ht="12.75" customHeight="1">
      <c r="A61" s="60"/>
      <c r="B61" s="60"/>
      <c r="C61" s="60"/>
      <c r="D61" s="60"/>
      <c r="E61" s="60"/>
      <c r="F61" s="60"/>
      <c r="G61" s="60"/>
      <c r="H61" s="60"/>
      <c r="I61" s="60"/>
      <c r="J61" s="60"/>
      <c r="K61" s="60"/>
      <c r="L61" s="60"/>
      <c r="M61" s="60"/>
      <c r="N61" s="60"/>
      <c r="O61" s="60"/>
      <c r="P61" s="60"/>
      <c r="Q61" s="60"/>
      <c r="R61" s="60"/>
      <c r="S61" s="60"/>
      <c r="T61" s="60"/>
      <c r="U61" s="60"/>
      <c r="V61" s="60"/>
      <c r="W61" s="60"/>
      <c r="X61" s="60"/>
    </row>
    <row r="62" spans="1:24" ht="12.7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row>
    <row r="63" spans="1:24" ht="12.7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row>
    <row r="64" spans="1:24" ht="12.75" customHeight="1">
      <c r="A64" s="60"/>
      <c r="B64" s="60"/>
      <c r="C64" s="60"/>
      <c r="D64" s="60"/>
      <c r="E64" s="60"/>
      <c r="F64" s="60"/>
      <c r="G64" s="60"/>
      <c r="H64" s="60"/>
      <c r="I64" s="60"/>
      <c r="J64" s="60"/>
      <c r="K64" s="60"/>
      <c r="L64" s="60"/>
      <c r="M64" s="60"/>
      <c r="N64" s="60"/>
      <c r="O64" s="60"/>
      <c r="P64" s="60"/>
      <c r="Q64" s="60"/>
      <c r="R64" s="60"/>
      <c r="S64" s="60"/>
      <c r="T64" s="60"/>
      <c r="U64" s="60"/>
      <c r="V64" s="60"/>
      <c r="W64" s="60"/>
      <c r="X64" s="60"/>
    </row>
    <row r="65" spans="1:24" ht="12.7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row>
    <row r="66" spans="1:24" ht="12.7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row>
    <row r="67" spans="1:24" ht="12.7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row>
    <row r="68" spans="1:24" ht="12.7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row>
    <row r="69" spans="1:24" ht="12.7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row>
    <row r="70" spans="1:24" ht="12.7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row>
    <row r="71" spans="1:24" ht="12.7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row>
    <row r="72" spans="1:24" ht="12.7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row>
    <row r="73" spans="1:24" ht="12.7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row>
    <row r="74" spans="1:24" ht="12.7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row>
    <row r="75" spans="1:24" ht="12.7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row>
    <row r="76" spans="1:24" ht="12.7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row>
    <row r="77" spans="1:24" ht="12.75" customHeight="1">
      <c r="A77" s="60"/>
      <c r="B77" s="60"/>
      <c r="C77" s="60"/>
      <c r="D77" s="60"/>
      <c r="E77" s="60"/>
      <c r="F77" s="60"/>
      <c r="G77" s="60"/>
      <c r="H77" s="60"/>
      <c r="I77" s="60"/>
      <c r="J77" s="60"/>
      <c r="K77" s="60"/>
      <c r="L77" s="60"/>
      <c r="M77" s="60"/>
      <c r="N77" s="60"/>
      <c r="O77" s="60"/>
      <c r="P77" s="60"/>
      <c r="Q77" s="60"/>
      <c r="R77" s="60"/>
      <c r="S77" s="60"/>
      <c r="T77" s="60"/>
      <c r="U77" s="60"/>
      <c r="V77" s="60"/>
      <c r="W77" s="60"/>
      <c r="X77" s="60"/>
    </row>
    <row r="78" spans="1:24" ht="12.75" customHeight="1">
      <c r="A78" s="60"/>
      <c r="B78" s="60"/>
      <c r="C78" s="60"/>
      <c r="D78" s="60"/>
      <c r="E78" s="60"/>
      <c r="F78" s="60"/>
      <c r="G78" s="60"/>
      <c r="H78" s="60"/>
      <c r="I78" s="60"/>
      <c r="J78" s="60"/>
      <c r="K78" s="60"/>
      <c r="L78" s="60"/>
      <c r="M78" s="60"/>
      <c r="N78" s="60"/>
      <c r="O78" s="60"/>
      <c r="P78" s="60"/>
      <c r="Q78" s="60"/>
      <c r="R78" s="60"/>
      <c r="S78" s="60"/>
      <c r="T78" s="60"/>
      <c r="U78" s="60"/>
      <c r="V78" s="60"/>
      <c r="W78" s="60"/>
      <c r="X78" s="60"/>
    </row>
    <row r="79" spans="1:24" ht="12.75" customHeight="1">
      <c r="A79" s="60"/>
      <c r="B79" s="60"/>
      <c r="C79" s="60"/>
      <c r="D79" s="60"/>
      <c r="E79" s="60"/>
      <c r="F79" s="60"/>
      <c r="G79" s="60"/>
      <c r="H79" s="60"/>
      <c r="I79" s="60"/>
      <c r="J79" s="60"/>
      <c r="K79" s="60"/>
      <c r="L79" s="60"/>
      <c r="M79" s="60"/>
      <c r="N79" s="60"/>
      <c r="O79" s="60"/>
      <c r="P79" s="60"/>
      <c r="Q79" s="60"/>
      <c r="R79" s="60"/>
      <c r="S79" s="60"/>
      <c r="T79" s="60"/>
      <c r="U79" s="60"/>
      <c r="V79" s="60"/>
      <c r="W79" s="60"/>
      <c r="X79" s="60"/>
    </row>
    <row r="80" spans="1:24" ht="12.75" customHeight="1">
      <c r="A80" s="60"/>
      <c r="B80" s="60"/>
      <c r="C80" s="60"/>
      <c r="D80" s="60"/>
      <c r="E80" s="60"/>
      <c r="F80" s="60"/>
      <c r="G80" s="60"/>
      <c r="H80" s="60"/>
      <c r="I80" s="60"/>
      <c r="J80" s="60"/>
      <c r="K80" s="60"/>
      <c r="L80" s="60"/>
      <c r="M80" s="60"/>
      <c r="N80" s="60"/>
      <c r="O80" s="60"/>
      <c r="P80" s="60"/>
      <c r="Q80" s="60"/>
      <c r="R80" s="60"/>
      <c r="S80" s="60"/>
      <c r="T80" s="60"/>
      <c r="U80" s="60"/>
      <c r="V80" s="60"/>
      <c r="W80" s="60"/>
      <c r="X80" s="60"/>
    </row>
    <row r="81" spans="1:24" ht="12.75" customHeight="1">
      <c r="A81" s="60"/>
      <c r="B81" s="60"/>
      <c r="C81" s="60"/>
      <c r="D81" s="60"/>
      <c r="E81" s="60"/>
      <c r="F81" s="60"/>
      <c r="G81" s="60"/>
      <c r="H81" s="60"/>
      <c r="I81" s="60"/>
      <c r="J81" s="60"/>
      <c r="K81" s="60"/>
      <c r="L81" s="60"/>
      <c r="M81" s="60"/>
      <c r="N81" s="60"/>
      <c r="O81" s="60"/>
      <c r="P81" s="60"/>
      <c r="Q81" s="60"/>
      <c r="R81" s="60"/>
      <c r="S81" s="60"/>
      <c r="T81" s="60"/>
      <c r="U81" s="60"/>
      <c r="V81" s="60"/>
      <c r="W81" s="60"/>
      <c r="X81" s="60"/>
    </row>
    <row r="82" spans="1:24" ht="12.75" customHeight="1">
      <c r="A82" s="60"/>
      <c r="B82" s="60"/>
      <c r="C82" s="60"/>
      <c r="D82" s="60"/>
      <c r="E82" s="60"/>
      <c r="F82" s="60"/>
      <c r="G82" s="60"/>
      <c r="H82" s="60"/>
      <c r="I82" s="60"/>
      <c r="J82" s="60"/>
      <c r="K82" s="60"/>
      <c r="L82" s="60"/>
      <c r="M82" s="60"/>
      <c r="N82" s="60"/>
      <c r="O82" s="60"/>
      <c r="P82" s="60"/>
      <c r="Q82" s="60"/>
      <c r="R82" s="60"/>
      <c r="S82" s="60"/>
      <c r="T82" s="60"/>
      <c r="U82" s="60"/>
      <c r="V82" s="60"/>
      <c r="W82" s="60"/>
      <c r="X82" s="60"/>
    </row>
    <row r="83" spans="1:24" ht="12.75" customHeight="1">
      <c r="A83" s="60"/>
      <c r="B83" s="60"/>
      <c r="C83" s="60"/>
      <c r="D83" s="60"/>
      <c r="E83" s="60"/>
      <c r="F83" s="60"/>
      <c r="G83" s="60"/>
      <c r="H83" s="60"/>
      <c r="I83" s="60"/>
      <c r="J83" s="60"/>
      <c r="K83" s="60"/>
      <c r="L83" s="60"/>
      <c r="M83" s="60"/>
      <c r="N83" s="60"/>
      <c r="O83" s="60"/>
      <c r="P83" s="60"/>
      <c r="Q83" s="60"/>
      <c r="R83" s="60"/>
      <c r="S83" s="60"/>
      <c r="T83" s="60"/>
      <c r="U83" s="60"/>
      <c r="V83" s="60"/>
      <c r="W83" s="60"/>
      <c r="X83" s="60"/>
    </row>
    <row r="84" spans="1:24" ht="12.75" customHeight="1">
      <c r="A84" s="60"/>
      <c r="B84" s="60"/>
      <c r="C84" s="60"/>
      <c r="D84" s="60"/>
      <c r="E84" s="60"/>
      <c r="F84" s="60"/>
      <c r="G84" s="60"/>
      <c r="H84" s="60"/>
      <c r="I84" s="60"/>
      <c r="J84" s="60"/>
      <c r="K84" s="60"/>
      <c r="L84" s="60"/>
      <c r="M84" s="60"/>
      <c r="N84" s="60"/>
      <c r="O84" s="60"/>
      <c r="P84" s="60"/>
      <c r="Q84" s="60"/>
      <c r="R84" s="60"/>
      <c r="S84" s="60"/>
      <c r="T84" s="60"/>
      <c r="U84" s="60"/>
      <c r="V84" s="60"/>
      <c r="W84" s="60"/>
      <c r="X84" s="60"/>
    </row>
    <row r="85" spans="1:24" ht="12.75" customHeight="1">
      <c r="A85" s="60"/>
      <c r="B85" s="60"/>
      <c r="C85" s="60"/>
      <c r="D85" s="60"/>
      <c r="E85" s="60"/>
      <c r="F85" s="60"/>
      <c r="G85" s="60"/>
      <c r="H85" s="60"/>
      <c r="I85" s="60"/>
      <c r="J85" s="60"/>
      <c r="K85" s="60"/>
      <c r="L85" s="60"/>
      <c r="M85" s="60"/>
      <c r="N85" s="60"/>
      <c r="O85" s="60"/>
      <c r="P85" s="60"/>
      <c r="Q85" s="60"/>
      <c r="R85" s="60"/>
      <c r="S85" s="60"/>
      <c r="T85" s="60"/>
      <c r="U85" s="60"/>
      <c r="V85" s="60"/>
      <c r="W85" s="60"/>
      <c r="X85" s="60"/>
    </row>
    <row r="86" spans="1:24" ht="12.75" customHeight="1">
      <c r="A86" s="60"/>
      <c r="B86" s="60"/>
      <c r="C86" s="60"/>
      <c r="D86" s="60"/>
      <c r="E86" s="60"/>
      <c r="F86" s="60"/>
      <c r="G86" s="60"/>
      <c r="H86" s="60"/>
      <c r="I86" s="60"/>
      <c r="J86" s="60"/>
      <c r="K86" s="60"/>
      <c r="L86" s="60"/>
      <c r="M86" s="60"/>
      <c r="N86" s="60"/>
      <c r="O86" s="60"/>
      <c r="P86" s="60"/>
      <c r="Q86" s="60"/>
      <c r="R86" s="60"/>
      <c r="S86" s="60"/>
      <c r="T86" s="60"/>
      <c r="U86" s="60"/>
      <c r="V86" s="60"/>
      <c r="W86" s="60"/>
      <c r="X86" s="60"/>
    </row>
    <row r="87" spans="1:24" ht="12.7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row>
    <row r="88" spans="1:24" ht="12.7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row>
    <row r="89" spans="1:24" ht="12.7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row>
    <row r="90" spans="1:24" ht="12.75" customHeight="1">
      <c r="A90" s="60"/>
      <c r="B90" s="60"/>
      <c r="C90" s="60"/>
      <c r="D90" s="60"/>
      <c r="E90" s="60"/>
      <c r="F90" s="60"/>
      <c r="G90" s="60"/>
      <c r="H90" s="60"/>
      <c r="I90" s="60"/>
      <c r="J90" s="60"/>
      <c r="K90" s="60"/>
      <c r="L90" s="60"/>
      <c r="M90" s="60"/>
      <c r="N90" s="60"/>
      <c r="O90" s="60"/>
      <c r="P90" s="60"/>
      <c r="Q90" s="60"/>
      <c r="R90" s="60"/>
      <c r="S90" s="60"/>
      <c r="T90" s="60"/>
      <c r="U90" s="60"/>
      <c r="V90" s="60"/>
      <c r="W90" s="60"/>
      <c r="X90" s="60"/>
    </row>
    <row r="91" spans="1:24" ht="12.75" customHeight="1">
      <c r="A91" s="60"/>
      <c r="B91" s="60"/>
      <c r="C91" s="60"/>
      <c r="D91" s="60"/>
      <c r="E91" s="60"/>
      <c r="F91" s="60"/>
      <c r="G91" s="60"/>
      <c r="H91" s="60"/>
      <c r="I91" s="60"/>
      <c r="J91" s="60"/>
      <c r="K91" s="60"/>
      <c r="L91" s="60"/>
      <c r="M91" s="60"/>
      <c r="N91" s="60"/>
      <c r="O91" s="60"/>
      <c r="P91" s="60"/>
      <c r="Q91" s="60"/>
      <c r="R91" s="60"/>
      <c r="S91" s="60"/>
      <c r="T91" s="60"/>
      <c r="U91" s="60"/>
      <c r="V91" s="60"/>
      <c r="W91" s="60"/>
      <c r="X91" s="60"/>
    </row>
    <row r="92" spans="1:24" ht="12.7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row>
    <row r="93" spans="1:24" ht="12.75" customHeight="1">
      <c r="A93" s="60"/>
      <c r="B93" s="60"/>
      <c r="C93" s="60"/>
      <c r="D93" s="60"/>
      <c r="E93" s="60"/>
      <c r="F93" s="60"/>
      <c r="G93" s="60"/>
      <c r="H93" s="60"/>
      <c r="I93" s="60"/>
      <c r="J93" s="60"/>
      <c r="K93" s="60"/>
      <c r="L93" s="60"/>
      <c r="M93" s="60"/>
      <c r="N93" s="60"/>
      <c r="O93" s="60"/>
      <c r="P93" s="60"/>
      <c r="Q93" s="60"/>
      <c r="R93" s="60"/>
      <c r="S93" s="60"/>
      <c r="T93" s="60"/>
      <c r="U93" s="60"/>
      <c r="V93" s="60"/>
      <c r="W93" s="60"/>
      <c r="X93" s="60"/>
    </row>
    <row r="94" spans="1:24" ht="12.75" customHeight="1">
      <c r="A94" s="60"/>
      <c r="B94" s="60"/>
      <c r="C94" s="60"/>
      <c r="D94" s="60"/>
      <c r="E94" s="60"/>
      <c r="F94" s="60"/>
      <c r="G94" s="60"/>
      <c r="H94" s="60"/>
      <c r="I94" s="60"/>
      <c r="J94" s="60"/>
      <c r="K94" s="60"/>
      <c r="L94" s="60"/>
      <c r="M94" s="60"/>
      <c r="N94" s="60"/>
      <c r="O94" s="60"/>
      <c r="P94" s="60"/>
      <c r="Q94" s="60"/>
      <c r="R94" s="60"/>
      <c r="S94" s="60"/>
      <c r="T94" s="60"/>
      <c r="U94" s="60"/>
      <c r="V94" s="60"/>
      <c r="W94" s="60"/>
      <c r="X94" s="60"/>
    </row>
    <row r="95" spans="1:24" ht="12.75" customHeight="1">
      <c r="A95" s="60"/>
      <c r="B95" s="60"/>
      <c r="C95" s="60"/>
      <c r="D95" s="60"/>
      <c r="E95" s="60"/>
      <c r="F95" s="60"/>
      <c r="G95" s="60"/>
      <c r="H95" s="60"/>
      <c r="I95" s="60"/>
      <c r="J95" s="60"/>
      <c r="K95" s="60"/>
      <c r="L95" s="60"/>
      <c r="M95" s="60"/>
      <c r="N95" s="60"/>
      <c r="O95" s="60"/>
      <c r="P95" s="60"/>
      <c r="Q95" s="60"/>
      <c r="R95" s="60"/>
      <c r="S95" s="60"/>
      <c r="T95" s="60"/>
      <c r="U95" s="60"/>
      <c r="V95" s="60"/>
      <c r="W95" s="60"/>
      <c r="X95" s="60"/>
    </row>
    <row r="96" spans="1:24" ht="12.75" customHeight="1">
      <c r="A96" s="60"/>
      <c r="B96" s="60"/>
      <c r="C96" s="60"/>
      <c r="D96" s="60"/>
      <c r="E96" s="60"/>
      <c r="F96" s="60"/>
      <c r="G96" s="60"/>
      <c r="H96" s="60"/>
      <c r="I96" s="60"/>
      <c r="J96" s="60"/>
      <c r="K96" s="60"/>
      <c r="L96" s="60"/>
      <c r="M96" s="60"/>
      <c r="N96" s="60"/>
      <c r="O96" s="60"/>
      <c r="P96" s="60"/>
      <c r="Q96" s="60"/>
      <c r="R96" s="60"/>
      <c r="S96" s="60"/>
      <c r="T96" s="60"/>
      <c r="U96" s="60"/>
      <c r="V96" s="60"/>
      <c r="W96" s="60"/>
      <c r="X96" s="60"/>
    </row>
    <row r="97" spans="1:24" ht="12.75" customHeight="1">
      <c r="A97" s="60"/>
      <c r="B97" s="60"/>
      <c r="C97" s="60"/>
      <c r="D97" s="60"/>
      <c r="E97" s="60"/>
      <c r="F97" s="60"/>
      <c r="G97" s="60"/>
      <c r="H97" s="60"/>
      <c r="I97" s="60"/>
      <c r="J97" s="60"/>
      <c r="K97" s="60"/>
      <c r="L97" s="60"/>
      <c r="M97" s="60"/>
      <c r="N97" s="60"/>
      <c r="O97" s="60"/>
      <c r="P97" s="60"/>
      <c r="Q97" s="60"/>
      <c r="R97" s="60"/>
      <c r="S97" s="60"/>
      <c r="T97" s="60"/>
      <c r="U97" s="60"/>
      <c r="V97" s="60"/>
      <c r="W97" s="60"/>
      <c r="X97" s="60"/>
    </row>
    <row r="98" spans="1:24" ht="12.75" customHeight="1">
      <c r="A98" s="60"/>
      <c r="B98" s="60"/>
      <c r="C98" s="60"/>
      <c r="D98" s="60"/>
      <c r="E98" s="60"/>
      <c r="F98" s="60"/>
      <c r="G98" s="60"/>
      <c r="H98" s="60"/>
      <c r="I98" s="60"/>
      <c r="J98" s="60"/>
      <c r="K98" s="60"/>
      <c r="L98" s="60"/>
      <c r="M98" s="60"/>
      <c r="N98" s="60"/>
      <c r="O98" s="60"/>
      <c r="P98" s="60"/>
      <c r="Q98" s="60"/>
      <c r="R98" s="60"/>
      <c r="S98" s="60"/>
      <c r="T98" s="60"/>
      <c r="U98" s="60"/>
      <c r="V98" s="60"/>
      <c r="W98" s="60"/>
      <c r="X98" s="60"/>
    </row>
    <row r="99" spans="1:24" ht="12.75" customHeight="1">
      <c r="A99" s="60"/>
      <c r="B99" s="60"/>
      <c r="C99" s="60"/>
      <c r="D99" s="60"/>
      <c r="E99" s="60"/>
      <c r="F99" s="60"/>
      <c r="G99" s="60"/>
      <c r="H99" s="60"/>
      <c r="I99" s="60"/>
      <c r="J99" s="60"/>
      <c r="K99" s="60"/>
      <c r="L99" s="60"/>
      <c r="M99" s="60"/>
      <c r="N99" s="60"/>
      <c r="O99" s="60"/>
      <c r="P99" s="60"/>
      <c r="Q99" s="60"/>
      <c r="R99" s="60"/>
      <c r="S99" s="60"/>
      <c r="T99" s="60"/>
      <c r="U99" s="60"/>
      <c r="V99" s="60"/>
      <c r="W99" s="60"/>
      <c r="X99" s="60"/>
    </row>
    <row r="100" spans="1:24" ht="12.75"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row>
    <row r="101" spans="1:24" ht="12.7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row>
    <row r="102" spans="1:24" ht="12.75"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row>
    <row r="103" spans="1:24" ht="12.75"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row>
    <row r="104" spans="1:24" ht="12.75"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row>
    <row r="105" spans="1:24" ht="12.75"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row>
    <row r="106" spans="1:24" ht="12.75"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row>
    <row r="107" spans="1:24" ht="12.75"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row>
    <row r="108" spans="1:24" ht="12.7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row>
    <row r="109" spans="1:24" ht="12.7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row>
    <row r="110" spans="1:24" ht="12.7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row>
    <row r="111" spans="1:24" ht="12.75"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row>
    <row r="112" spans="1:24" ht="12.75"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row>
    <row r="113" spans="1:24" ht="12.75"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row>
    <row r="114" spans="1:24" ht="12.75"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row>
    <row r="115" spans="1:24" ht="12.75"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row>
    <row r="116" spans="1:24" ht="12.75"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row>
    <row r="117" spans="1:24" ht="12.75"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row>
    <row r="118" spans="1:24" ht="12.75"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row>
    <row r="119" spans="1:24" ht="12.7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row>
    <row r="120" spans="1:24" ht="12.75"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row>
    <row r="121" spans="1:24" ht="12.75"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row>
    <row r="122" spans="1:24" ht="12.75"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row>
    <row r="123" spans="1:24" ht="12.75"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row>
    <row r="124" spans="1:24" ht="12.75"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row>
    <row r="125" spans="1:24" ht="12.75"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row>
    <row r="126" spans="1:24" ht="12.75"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row>
    <row r="127" spans="1:24" ht="12.75"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row>
    <row r="128" spans="1:24" ht="12.7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row>
    <row r="129" spans="1:24" ht="12.75"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row>
    <row r="130" spans="1:24" ht="12.75"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row>
    <row r="131" spans="1:24" ht="12.75"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row>
    <row r="132" spans="1:24" ht="12.75"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row>
    <row r="133" spans="1:24" ht="12.75"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row>
    <row r="134" spans="1:24" ht="12.75"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row>
    <row r="135" spans="1:24" ht="12.75"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row>
    <row r="136" spans="1:24" ht="12.75"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row>
    <row r="137" spans="1:24" ht="12.7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row>
    <row r="138" spans="1:24" ht="12.75"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row>
    <row r="139" spans="1:24" ht="12.75"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row>
    <row r="140" spans="1:24" ht="12.75"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row>
    <row r="141" spans="1:24" ht="12.75"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row>
    <row r="142" spans="1:24" ht="12.75"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row>
    <row r="143" spans="1:24" ht="12.75"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row>
    <row r="144" spans="1:24" ht="12.7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row>
    <row r="145" spans="1:24" ht="12.75"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row>
    <row r="146" spans="1:24" ht="12.7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row>
    <row r="147" spans="1:24" ht="12.75"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row>
    <row r="148" spans="1:24" ht="12.75"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row>
    <row r="149" spans="1:24" ht="12.75"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row>
    <row r="150" spans="1:24" ht="12.75"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row>
    <row r="151" spans="1:24" ht="12.75"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row>
    <row r="152" spans="1:24" ht="12.75"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row>
    <row r="153" spans="1:24" ht="12.75"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row>
    <row r="154" spans="1:24" ht="12.75"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row>
    <row r="155" spans="1:24" ht="12.75"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row>
    <row r="156" spans="1:24" ht="12.75"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row>
    <row r="157" spans="1:24" ht="12.75"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row>
    <row r="158" spans="1:24" ht="12.75"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row>
    <row r="159" spans="1:24" ht="12.75"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row>
    <row r="160" spans="1:24" ht="12.75"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row>
    <row r="161" spans="1:24" ht="12.75"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row>
    <row r="162" spans="1:24" ht="12.75"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row>
    <row r="163" spans="1:24" ht="12.75"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row>
    <row r="164" spans="1:24" ht="12.75"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row>
    <row r="165" spans="1:24" ht="12.75"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row>
    <row r="166" spans="1:24" ht="12.7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row>
    <row r="167" spans="1:24" ht="12.75" customHeight="1">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row>
    <row r="168" spans="1:24" ht="12.75" customHeight="1">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row>
    <row r="169" spans="1:24" ht="12.75" customHeight="1">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row>
    <row r="170" spans="1:24" ht="12.75" customHeight="1">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row>
    <row r="171" spans="1:24" ht="12.7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row>
    <row r="172" spans="1:24" ht="12.75"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row>
    <row r="173" spans="1:24" ht="12.75" customHeight="1">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row>
    <row r="174" spans="1:24" ht="12.75" customHeight="1">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row>
    <row r="175" spans="1:24" ht="12.75" customHeight="1">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row>
    <row r="176" spans="1:24" ht="12.75" customHeight="1">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row>
    <row r="177" spans="1:24" ht="12.75" customHeight="1">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row>
    <row r="178" spans="1:24" ht="12.75" customHeight="1">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row>
    <row r="179" spans="1:24" ht="12.75" customHeight="1">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row>
    <row r="180" spans="1:24" ht="12.75" customHeight="1">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row>
    <row r="181" spans="1:24" ht="12.75"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row>
    <row r="182" spans="1:24" ht="12.75" customHeight="1">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row>
    <row r="183" spans="1:24" ht="12.75" customHeight="1">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row>
    <row r="184" spans="1:24" ht="12.75" customHeight="1">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row>
    <row r="185" spans="1:24" ht="12.75" customHeight="1">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row>
    <row r="186" spans="1:24" ht="12.75" customHeight="1">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row>
    <row r="187" spans="1:24" ht="12.75" customHeight="1">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row>
    <row r="188" spans="1:24" ht="12.75" customHeight="1">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row>
    <row r="189" spans="1:24" ht="12.75" customHeight="1">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row>
    <row r="190" spans="1:24" ht="12.75" customHeight="1">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row>
    <row r="191" spans="1:24" ht="12.75" customHeight="1">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row>
    <row r="192" spans="1:24" ht="12.75" customHeight="1">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row>
    <row r="193" spans="1:24" ht="12.75" customHeight="1">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row>
    <row r="194" spans="1:24" ht="12.75" customHeight="1">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row>
    <row r="195" spans="1:24" ht="12.75" customHeight="1">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row>
    <row r="196" spans="1:24" ht="12.7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row>
    <row r="197" spans="1:24" ht="12.75" customHeight="1">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row>
    <row r="198" spans="1:24" ht="12.75" customHeight="1">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row>
    <row r="199" spans="1:24" ht="12.75" customHeight="1">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row>
    <row r="200" spans="1:24" ht="12.75" customHeight="1">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row>
    <row r="201" spans="1:24" ht="12.7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row>
    <row r="202" spans="1:24" ht="12.75" customHeight="1">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row>
    <row r="203" spans="1:24" ht="12.75" customHeight="1">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row>
    <row r="204" spans="1:24" ht="12.75" customHeight="1">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row>
    <row r="205" spans="1:24" ht="12.75" customHeight="1">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row>
    <row r="206" spans="1:24" ht="12.75" customHeight="1">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row>
    <row r="207" spans="1:24" ht="12.75" customHeight="1">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row>
    <row r="208" spans="1:24" ht="12.75" customHeight="1">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row>
    <row r="209" spans="1:24" ht="12.75" customHeight="1">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row>
    <row r="210" spans="1:24" ht="12.75" customHeight="1">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row>
    <row r="211" spans="1:24" ht="12.75" customHeight="1">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row>
    <row r="212" spans="1:24" ht="12.75" customHeight="1">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row>
    <row r="213" spans="1:24" ht="12.75"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row>
    <row r="214" spans="1:24" ht="12.75" customHeight="1">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row>
    <row r="215" spans="1:24" ht="12.75" customHeight="1">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row>
    <row r="216" spans="1:24" ht="12.75" customHeight="1">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row>
    <row r="217" spans="1:24" ht="12.75" customHeight="1">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row>
    <row r="218" spans="1:24" ht="12.75" customHeight="1">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row>
    <row r="219" spans="1:24" ht="12.75" customHeight="1">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row>
    <row r="220" spans="1:24" ht="12.75" customHeight="1">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row>
    <row r="221" spans="1:24" ht="15.75" customHeight="1"/>
    <row r="222" spans="1:24" ht="15.75" customHeight="1"/>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2"/>
  </mergeCells>
  <pageMargins left="0.7" right="0.7" top="0.75" bottom="0.75" header="0" footer="0"/>
  <pageSetup orientation="landscape"/>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103" workbookViewId="0">
      <selection activeCell="F29" sqref="F29"/>
    </sheetView>
  </sheetViews>
  <sheetFormatPr baseColWidth="10" defaultRowHeight="15"/>
  <cols>
    <col min="1" max="1" width="11.42578125" style="212"/>
    <col min="2" max="2" width="28.28515625" style="212" customWidth="1"/>
    <col min="3" max="3" width="41.5703125" style="259" customWidth="1"/>
    <col min="4" max="4" width="35.5703125" style="212" customWidth="1"/>
    <col min="5" max="257" width="11.42578125" style="212"/>
    <col min="258" max="258" width="28.28515625" style="212" customWidth="1"/>
    <col min="259" max="259" width="41.5703125" style="212" customWidth="1"/>
    <col min="260" max="260" width="35.5703125" style="212" customWidth="1"/>
    <col min="261" max="513" width="11.42578125" style="212"/>
    <col min="514" max="514" width="28.28515625" style="212" customWidth="1"/>
    <col min="515" max="515" width="41.5703125" style="212" customWidth="1"/>
    <col min="516" max="516" width="35.5703125" style="212" customWidth="1"/>
    <col min="517" max="769" width="11.42578125" style="212"/>
    <col min="770" max="770" width="28.28515625" style="212" customWidth="1"/>
    <col min="771" max="771" width="41.5703125" style="212" customWidth="1"/>
    <col min="772" max="772" width="35.5703125" style="212" customWidth="1"/>
    <col min="773" max="1025" width="11.42578125" style="212"/>
    <col min="1026" max="1026" width="28.28515625" style="212" customWidth="1"/>
    <col min="1027" max="1027" width="41.5703125" style="212" customWidth="1"/>
    <col min="1028" max="1028" width="35.5703125" style="212" customWidth="1"/>
    <col min="1029" max="1281" width="11.42578125" style="212"/>
    <col min="1282" max="1282" width="28.28515625" style="212" customWidth="1"/>
    <col min="1283" max="1283" width="41.5703125" style="212" customWidth="1"/>
    <col min="1284" max="1284" width="35.5703125" style="212" customWidth="1"/>
    <col min="1285" max="1537" width="11.42578125" style="212"/>
    <col min="1538" max="1538" width="28.28515625" style="212" customWidth="1"/>
    <col min="1539" max="1539" width="41.5703125" style="212" customWidth="1"/>
    <col min="1540" max="1540" width="35.5703125" style="212" customWidth="1"/>
    <col min="1541" max="1793" width="11.42578125" style="212"/>
    <col min="1794" max="1794" width="28.28515625" style="212" customWidth="1"/>
    <col min="1795" max="1795" width="41.5703125" style="212" customWidth="1"/>
    <col min="1796" max="1796" width="35.5703125" style="212" customWidth="1"/>
    <col min="1797" max="2049" width="11.42578125" style="212"/>
    <col min="2050" max="2050" width="28.28515625" style="212" customWidth="1"/>
    <col min="2051" max="2051" width="41.5703125" style="212" customWidth="1"/>
    <col min="2052" max="2052" width="35.5703125" style="212" customWidth="1"/>
    <col min="2053" max="2305" width="11.42578125" style="212"/>
    <col min="2306" max="2306" width="28.28515625" style="212" customWidth="1"/>
    <col min="2307" max="2307" width="41.5703125" style="212" customWidth="1"/>
    <col min="2308" max="2308" width="35.5703125" style="212" customWidth="1"/>
    <col min="2309" max="2561" width="11.42578125" style="212"/>
    <col min="2562" max="2562" width="28.28515625" style="212" customWidth="1"/>
    <col min="2563" max="2563" width="41.5703125" style="212" customWidth="1"/>
    <col min="2564" max="2564" width="35.5703125" style="212" customWidth="1"/>
    <col min="2565" max="2817" width="11.42578125" style="212"/>
    <col min="2818" max="2818" width="28.28515625" style="212" customWidth="1"/>
    <col min="2819" max="2819" width="41.5703125" style="212" customWidth="1"/>
    <col min="2820" max="2820" width="35.5703125" style="212" customWidth="1"/>
    <col min="2821" max="3073" width="11.42578125" style="212"/>
    <col min="3074" max="3074" width="28.28515625" style="212" customWidth="1"/>
    <col min="3075" max="3075" width="41.5703125" style="212" customWidth="1"/>
    <col min="3076" max="3076" width="35.5703125" style="212" customWidth="1"/>
    <col min="3077" max="3329" width="11.42578125" style="212"/>
    <col min="3330" max="3330" width="28.28515625" style="212" customWidth="1"/>
    <col min="3331" max="3331" width="41.5703125" style="212" customWidth="1"/>
    <col min="3332" max="3332" width="35.5703125" style="212" customWidth="1"/>
    <col min="3333" max="3585" width="11.42578125" style="212"/>
    <col min="3586" max="3586" width="28.28515625" style="212" customWidth="1"/>
    <col min="3587" max="3587" width="41.5703125" style="212" customWidth="1"/>
    <col min="3588" max="3588" width="35.5703125" style="212" customWidth="1"/>
    <col min="3589" max="3841" width="11.42578125" style="212"/>
    <col min="3842" max="3842" width="28.28515625" style="212" customWidth="1"/>
    <col min="3843" max="3843" width="41.5703125" style="212" customWidth="1"/>
    <col min="3844" max="3844" width="35.5703125" style="212" customWidth="1"/>
    <col min="3845" max="4097" width="11.42578125" style="212"/>
    <col min="4098" max="4098" width="28.28515625" style="212" customWidth="1"/>
    <col min="4099" max="4099" width="41.5703125" style="212" customWidth="1"/>
    <col min="4100" max="4100" width="35.5703125" style="212" customWidth="1"/>
    <col min="4101" max="4353" width="11.42578125" style="212"/>
    <col min="4354" max="4354" width="28.28515625" style="212" customWidth="1"/>
    <col min="4355" max="4355" width="41.5703125" style="212" customWidth="1"/>
    <col min="4356" max="4356" width="35.5703125" style="212" customWidth="1"/>
    <col min="4357" max="4609" width="11.42578125" style="212"/>
    <col min="4610" max="4610" width="28.28515625" style="212" customWidth="1"/>
    <col min="4611" max="4611" width="41.5703125" style="212" customWidth="1"/>
    <col min="4612" max="4612" width="35.5703125" style="212" customWidth="1"/>
    <col min="4613" max="4865" width="11.42578125" style="212"/>
    <col min="4866" max="4866" width="28.28515625" style="212" customWidth="1"/>
    <col min="4867" max="4867" width="41.5703125" style="212" customWidth="1"/>
    <col min="4868" max="4868" width="35.5703125" style="212" customWidth="1"/>
    <col min="4869" max="5121" width="11.42578125" style="212"/>
    <col min="5122" max="5122" width="28.28515625" style="212" customWidth="1"/>
    <col min="5123" max="5123" width="41.5703125" style="212" customWidth="1"/>
    <col min="5124" max="5124" width="35.5703125" style="212" customWidth="1"/>
    <col min="5125" max="5377" width="11.42578125" style="212"/>
    <col min="5378" max="5378" width="28.28515625" style="212" customWidth="1"/>
    <col min="5379" max="5379" width="41.5703125" style="212" customWidth="1"/>
    <col min="5380" max="5380" width="35.5703125" style="212" customWidth="1"/>
    <col min="5381" max="5633" width="11.42578125" style="212"/>
    <col min="5634" max="5634" width="28.28515625" style="212" customWidth="1"/>
    <col min="5635" max="5635" width="41.5703125" style="212" customWidth="1"/>
    <col min="5636" max="5636" width="35.5703125" style="212" customWidth="1"/>
    <col min="5637" max="5889" width="11.42578125" style="212"/>
    <col min="5890" max="5890" width="28.28515625" style="212" customWidth="1"/>
    <col min="5891" max="5891" width="41.5703125" style="212" customWidth="1"/>
    <col min="5892" max="5892" width="35.5703125" style="212" customWidth="1"/>
    <col min="5893" max="6145" width="11.42578125" style="212"/>
    <col min="6146" max="6146" width="28.28515625" style="212" customWidth="1"/>
    <col min="6147" max="6147" width="41.5703125" style="212" customWidth="1"/>
    <col min="6148" max="6148" width="35.5703125" style="212" customWidth="1"/>
    <col min="6149" max="6401" width="11.42578125" style="212"/>
    <col min="6402" max="6402" width="28.28515625" style="212" customWidth="1"/>
    <col min="6403" max="6403" width="41.5703125" style="212" customWidth="1"/>
    <col min="6404" max="6404" width="35.5703125" style="212" customWidth="1"/>
    <col min="6405" max="6657" width="11.42578125" style="212"/>
    <col min="6658" max="6658" width="28.28515625" style="212" customWidth="1"/>
    <col min="6659" max="6659" width="41.5703125" style="212" customWidth="1"/>
    <col min="6660" max="6660" width="35.5703125" style="212" customWidth="1"/>
    <col min="6661" max="6913" width="11.42578125" style="212"/>
    <col min="6914" max="6914" width="28.28515625" style="212" customWidth="1"/>
    <col min="6915" max="6915" width="41.5703125" style="212" customWidth="1"/>
    <col min="6916" max="6916" width="35.5703125" style="212" customWidth="1"/>
    <col min="6917" max="7169" width="11.42578125" style="212"/>
    <col min="7170" max="7170" width="28.28515625" style="212" customWidth="1"/>
    <col min="7171" max="7171" width="41.5703125" style="212" customWidth="1"/>
    <col min="7172" max="7172" width="35.5703125" style="212" customWidth="1"/>
    <col min="7173" max="7425" width="11.42578125" style="212"/>
    <col min="7426" max="7426" width="28.28515625" style="212" customWidth="1"/>
    <col min="7427" max="7427" width="41.5703125" style="212" customWidth="1"/>
    <col min="7428" max="7428" width="35.5703125" style="212" customWidth="1"/>
    <col min="7429" max="7681" width="11.42578125" style="212"/>
    <col min="7682" max="7682" width="28.28515625" style="212" customWidth="1"/>
    <col min="7683" max="7683" width="41.5703125" style="212" customWidth="1"/>
    <col min="7684" max="7684" width="35.5703125" style="212" customWidth="1"/>
    <col min="7685" max="7937" width="11.42578125" style="212"/>
    <col min="7938" max="7938" width="28.28515625" style="212" customWidth="1"/>
    <col min="7939" max="7939" width="41.5703125" style="212" customWidth="1"/>
    <col min="7940" max="7940" width="35.5703125" style="212" customWidth="1"/>
    <col min="7941" max="8193" width="11.42578125" style="212"/>
    <col min="8194" max="8194" width="28.28515625" style="212" customWidth="1"/>
    <col min="8195" max="8195" width="41.5703125" style="212" customWidth="1"/>
    <col min="8196" max="8196" width="35.5703125" style="212" customWidth="1"/>
    <col min="8197" max="8449" width="11.42578125" style="212"/>
    <col min="8450" max="8450" width="28.28515625" style="212" customWidth="1"/>
    <col min="8451" max="8451" width="41.5703125" style="212" customWidth="1"/>
    <col min="8452" max="8452" width="35.5703125" style="212" customWidth="1"/>
    <col min="8453" max="8705" width="11.42578125" style="212"/>
    <col min="8706" max="8706" width="28.28515625" style="212" customWidth="1"/>
    <col min="8707" max="8707" width="41.5703125" style="212" customWidth="1"/>
    <col min="8708" max="8708" width="35.5703125" style="212" customWidth="1"/>
    <col min="8709" max="8961" width="11.42578125" style="212"/>
    <col min="8962" max="8962" width="28.28515625" style="212" customWidth="1"/>
    <col min="8963" max="8963" width="41.5703125" style="212" customWidth="1"/>
    <col min="8964" max="8964" width="35.5703125" style="212" customWidth="1"/>
    <col min="8965" max="9217" width="11.42578125" style="212"/>
    <col min="9218" max="9218" width="28.28515625" style="212" customWidth="1"/>
    <col min="9219" max="9219" width="41.5703125" style="212" customWidth="1"/>
    <col min="9220" max="9220" width="35.5703125" style="212" customWidth="1"/>
    <col min="9221" max="9473" width="11.42578125" style="212"/>
    <col min="9474" max="9474" width="28.28515625" style="212" customWidth="1"/>
    <col min="9475" max="9475" width="41.5703125" style="212" customWidth="1"/>
    <col min="9476" max="9476" width="35.5703125" style="212" customWidth="1"/>
    <col min="9477" max="9729" width="11.42578125" style="212"/>
    <col min="9730" max="9730" width="28.28515625" style="212" customWidth="1"/>
    <col min="9731" max="9731" width="41.5703125" style="212" customWidth="1"/>
    <col min="9732" max="9732" width="35.5703125" style="212" customWidth="1"/>
    <col min="9733" max="9985" width="11.42578125" style="212"/>
    <col min="9986" max="9986" width="28.28515625" style="212" customWidth="1"/>
    <col min="9987" max="9987" width="41.5703125" style="212" customWidth="1"/>
    <col min="9988" max="9988" width="35.5703125" style="212" customWidth="1"/>
    <col min="9989" max="10241" width="11.42578125" style="212"/>
    <col min="10242" max="10242" width="28.28515625" style="212" customWidth="1"/>
    <col min="10243" max="10243" width="41.5703125" style="212" customWidth="1"/>
    <col min="10244" max="10244" width="35.5703125" style="212" customWidth="1"/>
    <col min="10245" max="10497" width="11.42578125" style="212"/>
    <col min="10498" max="10498" width="28.28515625" style="212" customWidth="1"/>
    <col min="10499" max="10499" width="41.5703125" style="212" customWidth="1"/>
    <col min="10500" max="10500" width="35.5703125" style="212" customWidth="1"/>
    <col min="10501" max="10753" width="11.42578125" style="212"/>
    <col min="10754" max="10754" width="28.28515625" style="212" customWidth="1"/>
    <col min="10755" max="10755" width="41.5703125" style="212" customWidth="1"/>
    <col min="10756" max="10756" width="35.5703125" style="212" customWidth="1"/>
    <col min="10757" max="11009" width="11.42578125" style="212"/>
    <col min="11010" max="11010" width="28.28515625" style="212" customWidth="1"/>
    <col min="11011" max="11011" width="41.5703125" style="212" customWidth="1"/>
    <col min="11012" max="11012" width="35.5703125" style="212" customWidth="1"/>
    <col min="11013" max="11265" width="11.42578125" style="212"/>
    <col min="11266" max="11266" width="28.28515625" style="212" customWidth="1"/>
    <col min="11267" max="11267" width="41.5703125" style="212" customWidth="1"/>
    <col min="11268" max="11268" width="35.5703125" style="212" customWidth="1"/>
    <col min="11269" max="11521" width="11.42578125" style="212"/>
    <col min="11522" max="11522" width="28.28515625" style="212" customWidth="1"/>
    <col min="11523" max="11523" width="41.5703125" style="212" customWidth="1"/>
    <col min="11524" max="11524" width="35.5703125" style="212" customWidth="1"/>
    <col min="11525" max="11777" width="11.42578125" style="212"/>
    <col min="11778" max="11778" width="28.28515625" style="212" customWidth="1"/>
    <col min="11779" max="11779" width="41.5703125" style="212" customWidth="1"/>
    <col min="11780" max="11780" width="35.5703125" style="212" customWidth="1"/>
    <col min="11781" max="12033" width="11.42578125" style="212"/>
    <col min="12034" max="12034" width="28.28515625" style="212" customWidth="1"/>
    <col min="12035" max="12035" width="41.5703125" style="212" customWidth="1"/>
    <col min="12036" max="12036" width="35.5703125" style="212" customWidth="1"/>
    <col min="12037" max="12289" width="11.42578125" style="212"/>
    <col min="12290" max="12290" width="28.28515625" style="212" customWidth="1"/>
    <col min="12291" max="12291" width="41.5703125" style="212" customWidth="1"/>
    <col min="12292" max="12292" width="35.5703125" style="212" customWidth="1"/>
    <col min="12293" max="12545" width="11.42578125" style="212"/>
    <col min="12546" max="12546" width="28.28515625" style="212" customWidth="1"/>
    <col min="12547" max="12547" width="41.5703125" style="212" customWidth="1"/>
    <col min="12548" max="12548" width="35.5703125" style="212" customWidth="1"/>
    <col min="12549" max="12801" width="11.42578125" style="212"/>
    <col min="12802" max="12802" width="28.28515625" style="212" customWidth="1"/>
    <col min="12803" max="12803" width="41.5703125" style="212" customWidth="1"/>
    <col min="12804" max="12804" width="35.5703125" style="212" customWidth="1"/>
    <col min="12805" max="13057" width="11.42578125" style="212"/>
    <col min="13058" max="13058" width="28.28515625" style="212" customWidth="1"/>
    <col min="13059" max="13059" width="41.5703125" style="212" customWidth="1"/>
    <col min="13060" max="13060" width="35.5703125" style="212" customWidth="1"/>
    <col min="13061" max="13313" width="11.42578125" style="212"/>
    <col min="13314" max="13314" width="28.28515625" style="212" customWidth="1"/>
    <col min="13315" max="13315" width="41.5703125" style="212" customWidth="1"/>
    <col min="13316" max="13316" width="35.5703125" style="212" customWidth="1"/>
    <col min="13317" max="13569" width="11.42578125" style="212"/>
    <col min="13570" max="13570" width="28.28515625" style="212" customWidth="1"/>
    <col min="13571" max="13571" width="41.5703125" style="212" customWidth="1"/>
    <col min="13572" max="13572" width="35.5703125" style="212" customWidth="1"/>
    <col min="13573" max="13825" width="11.42578125" style="212"/>
    <col min="13826" max="13826" width="28.28515625" style="212" customWidth="1"/>
    <col min="13827" max="13827" width="41.5703125" style="212" customWidth="1"/>
    <col min="13828" max="13828" width="35.5703125" style="212" customWidth="1"/>
    <col min="13829" max="14081" width="11.42578125" style="212"/>
    <col min="14082" max="14082" width="28.28515625" style="212" customWidth="1"/>
    <col min="14083" max="14083" width="41.5703125" style="212" customWidth="1"/>
    <col min="14084" max="14084" width="35.5703125" style="212" customWidth="1"/>
    <col min="14085" max="14337" width="11.42578125" style="212"/>
    <col min="14338" max="14338" width="28.28515625" style="212" customWidth="1"/>
    <col min="14339" max="14339" width="41.5703125" style="212" customWidth="1"/>
    <col min="14340" max="14340" width="35.5703125" style="212" customWidth="1"/>
    <col min="14341" max="14593" width="11.42578125" style="212"/>
    <col min="14594" max="14594" width="28.28515625" style="212" customWidth="1"/>
    <col min="14595" max="14595" width="41.5703125" style="212" customWidth="1"/>
    <col min="14596" max="14596" width="35.5703125" style="212" customWidth="1"/>
    <col min="14597" max="14849" width="11.42578125" style="212"/>
    <col min="14850" max="14850" width="28.28515625" style="212" customWidth="1"/>
    <col min="14851" max="14851" width="41.5703125" style="212" customWidth="1"/>
    <col min="14852" max="14852" width="35.5703125" style="212" customWidth="1"/>
    <col min="14853" max="15105" width="11.42578125" style="212"/>
    <col min="15106" max="15106" width="28.28515625" style="212" customWidth="1"/>
    <col min="15107" max="15107" width="41.5703125" style="212" customWidth="1"/>
    <col min="15108" max="15108" width="35.5703125" style="212" customWidth="1"/>
    <col min="15109" max="15361" width="11.42578125" style="212"/>
    <col min="15362" max="15362" width="28.28515625" style="212" customWidth="1"/>
    <col min="15363" max="15363" width="41.5703125" style="212" customWidth="1"/>
    <col min="15364" max="15364" width="35.5703125" style="212" customWidth="1"/>
    <col min="15365" max="15617" width="11.42578125" style="212"/>
    <col min="15618" max="15618" width="28.28515625" style="212" customWidth="1"/>
    <col min="15619" max="15619" width="41.5703125" style="212" customWidth="1"/>
    <col min="15620" max="15620" width="35.5703125" style="212" customWidth="1"/>
    <col min="15621" max="15873" width="11.42578125" style="212"/>
    <col min="15874" max="15874" width="28.28515625" style="212" customWidth="1"/>
    <col min="15875" max="15875" width="41.5703125" style="212" customWidth="1"/>
    <col min="15876" max="15876" width="35.5703125" style="212" customWidth="1"/>
    <col min="15877" max="16129" width="11.42578125" style="212"/>
    <col min="16130" max="16130" width="28.28515625" style="212" customWidth="1"/>
    <col min="16131" max="16131" width="41.5703125" style="212" customWidth="1"/>
    <col min="16132" max="16132" width="35.5703125" style="212" customWidth="1"/>
    <col min="16133" max="16384" width="11.42578125" style="212"/>
  </cols>
  <sheetData>
    <row r="1" spans="1:7" ht="15.75" thickBot="1">
      <c r="B1" s="258"/>
      <c r="C1" s="258"/>
    </row>
    <row r="2" spans="1:7">
      <c r="B2" s="423" t="s">
        <v>1</v>
      </c>
      <c r="C2" s="426" t="s">
        <v>253</v>
      </c>
      <c r="D2" s="427"/>
      <c r="E2" s="275"/>
      <c r="F2" s="276"/>
      <c r="G2" s="277"/>
    </row>
    <row r="3" spans="1:7">
      <c r="B3" s="424"/>
      <c r="C3" s="428"/>
      <c r="D3" s="429"/>
      <c r="E3" s="278"/>
      <c r="G3" s="279"/>
    </row>
    <row r="4" spans="1:7">
      <c r="B4" s="424"/>
      <c r="C4" s="428"/>
      <c r="D4" s="429"/>
      <c r="E4" s="278"/>
      <c r="G4" s="279"/>
    </row>
    <row r="5" spans="1:7">
      <c r="B5" s="424"/>
      <c r="C5" s="430"/>
      <c r="D5" s="431"/>
      <c r="E5" s="278"/>
      <c r="G5" s="279"/>
    </row>
    <row r="6" spans="1:7">
      <c r="B6" s="424"/>
      <c r="C6" s="432" t="str">
        <f>[1]PORTADA!D10</f>
        <v>ALCALDIA DE IBAGUE</v>
      </c>
      <c r="D6" s="433"/>
      <c r="E6" s="278"/>
      <c r="G6" s="279"/>
    </row>
    <row r="7" spans="1:7">
      <c r="B7" s="424"/>
      <c r="C7" s="434"/>
      <c r="D7" s="435"/>
      <c r="E7" s="278"/>
      <c r="G7" s="279"/>
    </row>
    <row r="8" spans="1:7">
      <c r="B8" s="424"/>
      <c r="C8" s="434"/>
      <c r="D8" s="435"/>
      <c r="E8" s="278"/>
      <c r="G8" s="279"/>
    </row>
    <row r="9" spans="1:7" ht="15.75" thickBot="1">
      <c r="B9" s="425"/>
      <c r="C9" s="436"/>
      <c r="D9" s="437"/>
      <c r="E9" s="280"/>
      <c r="F9" s="281"/>
      <c r="G9" s="282"/>
    </row>
    <row r="10" spans="1:7" ht="15.75" thickBot="1">
      <c r="B10" s="258"/>
      <c r="C10" s="258"/>
    </row>
    <row r="11" spans="1:7" ht="15.75" thickBot="1">
      <c r="B11" s="283" t="s">
        <v>254</v>
      </c>
      <c r="C11" s="284" t="s">
        <v>255</v>
      </c>
      <c r="D11" s="285" t="s">
        <v>256</v>
      </c>
    </row>
    <row r="12" spans="1:7" ht="15.75">
      <c r="A12" s="286"/>
      <c r="B12" s="403" t="s">
        <v>257</v>
      </c>
      <c r="C12" s="287" t="s">
        <v>258</v>
      </c>
      <c r="D12" s="406" t="s">
        <v>1364</v>
      </c>
      <c r="E12" s="286"/>
      <c r="F12" s="286"/>
      <c r="G12" s="286"/>
    </row>
    <row r="13" spans="1:7" ht="31.5">
      <c r="A13" s="286"/>
      <c r="B13" s="403"/>
      <c r="C13" s="288" t="s">
        <v>259</v>
      </c>
      <c r="D13" s="406"/>
      <c r="E13" s="286"/>
      <c r="F13" s="286"/>
      <c r="G13" s="286"/>
    </row>
    <row r="14" spans="1:7" ht="31.5">
      <c r="A14" s="286"/>
      <c r="B14" s="403"/>
      <c r="C14" s="288" t="s">
        <v>260</v>
      </c>
      <c r="D14" s="406"/>
      <c r="E14" s="286"/>
      <c r="F14" s="286"/>
      <c r="G14" s="286"/>
    </row>
    <row r="15" spans="1:7" ht="15.75">
      <c r="A15" s="286"/>
      <c r="B15" s="403"/>
      <c r="C15" s="287" t="s">
        <v>261</v>
      </c>
      <c r="D15" s="406"/>
      <c r="E15" s="286"/>
      <c r="F15" s="286"/>
      <c r="G15" s="286"/>
    </row>
    <row r="16" spans="1:7" ht="15.75">
      <c r="A16" s="286"/>
      <c r="B16" s="403"/>
      <c r="C16" s="289" t="s">
        <v>262</v>
      </c>
      <c r="D16" s="406"/>
      <c r="E16" s="286"/>
      <c r="F16" s="286"/>
      <c r="G16" s="286"/>
    </row>
    <row r="17" spans="1:7" ht="32.25" thickBot="1">
      <c r="A17" s="286"/>
      <c r="B17" s="404"/>
      <c r="C17" s="290" t="s">
        <v>263</v>
      </c>
      <c r="D17" s="407"/>
      <c r="E17" s="286"/>
      <c r="F17" s="286"/>
      <c r="G17" s="286"/>
    </row>
    <row r="18" spans="1:7" ht="15.75">
      <c r="A18" s="286"/>
      <c r="B18" s="408" t="s">
        <v>264</v>
      </c>
      <c r="C18" s="291" t="s">
        <v>265</v>
      </c>
      <c r="D18" s="411" t="s">
        <v>1359</v>
      </c>
      <c r="E18" s="286"/>
      <c r="F18" s="286"/>
      <c r="G18" s="286"/>
    </row>
    <row r="19" spans="1:7" ht="16.5" thickBot="1">
      <c r="A19" s="286"/>
      <c r="B19" s="422"/>
      <c r="C19" s="292" t="s">
        <v>266</v>
      </c>
      <c r="D19" s="413"/>
      <c r="E19" s="286"/>
      <c r="F19" s="286"/>
      <c r="G19" s="286"/>
    </row>
    <row r="20" spans="1:7" ht="15.75">
      <c r="A20" s="286"/>
      <c r="B20" s="415" t="s">
        <v>267</v>
      </c>
      <c r="C20" s="293" t="s">
        <v>268</v>
      </c>
      <c r="D20" s="417"/>
      <c r="E20" s="286"/>
      <c r="F20" s="286"/>
      <c r="G20" s="286"/>
    </row>
    <row r="21" spans="1:7" ht="16.5" thickBot="1">
      <c r="A21" s="286"/>
      <c r="B21" s="416"/>
      <c r="C21" s="294" t="s">
        <v>269</v>
      </c>
      <c r="D21" s="418"/>
      <c r="E21" s="286"/>
      <c r="F21" s="286"/>
      <c r="G21" s="286"/>
    </row>
    <row r="22" spans="1:7" ht="15.75">
      <c r="A22" s="286"/>
      <c r="B22" s="419" t="s">
        <v>270</v>
      </c>
      <c r="C22" s="293" t="s">
        <v>268</v>
      </c>
      <c r="D22" s="417"/>
      <c r="E22" s="286"/>
      <c r="F22" s="286"/>
      <c r="G22" s="286"/>
    </row>
    <row r="23" spans="1:7" ht="16.5" thickBot="1">
      <c r="A23" s="286"/>
      <c r="B23" s="416"/>
      <c r="C23" s="294" t="s">
        <v>269</v>
      </c>
      <c r="D23" s="420"/>
      <c r="E23" s="286"/>
      <c r="F23" s="286"/>
      <c r="G23" s="286"/>
    </row>
    <row r="24" spans="1:7" ht="15.75">
      <c r="A24" s="286"/>
      <c r="B24" s="421" t="s">
        <v>271</v>
      </c>
      <c r="C24" s="293" t="s">
        <v>268</v>
      </c>
      <c r="D24" s="413"/>
      <c r="E24" s="286"/>
      <c r="F24" s="286"/>
      <c r="G24" s="286"/>
    </row>
    <row r="25" spans="1:7" ht="16.5" thickBot="1">
      <c r="A25" s="286"/>
      <c r="B25" s="421"/>
      <c r="C25" s="294" t="s">
        <v>269</v>
      </c>
      <c r="D25" s="407"/>
      <c r="E25" s="286"/>
      <c r="F25" s="286"/>
      <c r="G25" s="286"/>
    </row>
    <row r="26" spans="1:7" ht="15.75">
      <c r="A26" s="286"/>
      <c r="B26" s="402" t="s">
        <v>272</v>
      </c>
      <c r="C26" s="291" t="s">
        <v>29</v>
      </c>
      <c r="D26" s="405" t="s">
        <v>1365</v>
      </c>
      <c r="E26" s="286"/>
      <c r="F26" s="286"/>
      <c r="G26" s="286"/>
    </row>
    <row r="27" spans="1:7" ht="31.5">
      <c r="A27" s="286"/>
      <c r="B27" s="403"/>
      <c r="C27" s="288" t="s">
        <v>273</v>
      </c>
      <c r="D27" s="406"/>
      <c r="E27" s="286"/>
      <c r="F27" s="286"/>
      <c r="G27" s="286"/>
    </row>
    <row r="28" spans="1:7" ht="32.25" thickBot="1">
      <c r="A28" s="286"/>
      <c r="B28" s="404"/>
      <c r="C28" s="295" t="s">
        <v>274</v>
      </c>
      <c r="D28" s="407"/>
      <c r="E28" s="286"/>
      <c r="F28" s="286"/>
      <c r="G28" s="286"/>
    </row>
    <row r="29" spans="1:7" ht="47.25">
      <c r="A29" s="286"/>
      <c r="B29" s="402" t="s">
        <v>275</v>
      </c>
      <c r="C29" s="291" t="s">
        <v>276</v>
      </c>
      <c r="D29" s="405" t="s">
        <v>1360</v>
      </c>
      <c r="E29" s="286"/>
      <c r="F29" s="286"/>
      <c r="G29" s="286"/>
    </row>
    <row r="30" spans="1:7" ht="31.5">
      <c r="A30" s="286"/>
      <c r="B30" s="403"/>
      <c r="C30" s="288" t="s">
        <v>277</v>
      </c>
      <c r="D30" s="406"/>
      <c r="E30" s="286"/>
      <c r="F30" s="286"/>
      <c r="G30" s="286"/>
    </row>
    <row r="31" spans="1:7" ht="31.5">
      <c r="A31" s="286"/>
      <c r="B31" s="403"/>
      <c r="C31" s="288" t="s">
        <v>278</v>
      </c>
      <c r="D31" s="406"/>
      <c r="E31" s="286"/>
      <c r="F31" s="286"/>
      <c r="G31" s="286"/>
    </row>
    <row r="32" spans="1:7" ht="31.5">
      <c r="A32" s="286"/>
      <c r="B32" s="403"/>
      <c r="C32" s="288" t="s">
        <v>279</v>
      </c>
      <c r="D32" s="406"/>
      <c r="E32" s="286"/>
      <c r="F32" s="286"/>
      <c r="G32" s="286"/>
    </row>
    <row r="33" spans="1:7" ht="47.25">
      <c r="A33" s="286"/>
      <c r="B33" s="403"/>
      <c r="C33" s="288" t="s">
        <v>280</v>
      </c>
      <c r="D33" s="406"/>
      <c r="E33" s="286"/>
      <c r="F33" s="286"/>
      <c r="G33" s="286"/>
    </row>
    <row r="34" spans="1:7" ht="15.75">
      <c r="A34" s="286"/>
      <c r="B34" s="403"/>
      <c r="C34" s="288" t="s">
        <v>281</v>
      </c>
      <c r="D34" s="406"/>
      <c r="E34" s="286"/>
      <c r="F34" s="286"/>
      <c r="G34" s="286"/>
    </row>
    <row r="35" spans="1:7" ht="32.25" thickBot="1">
      <c r="A35" s="286"/>
      <c r="B35" s="404"/>
      <c r="C35" s="295" t="s">
        <v>282</v>
      </c>
      <c r="D35" s="407"/>
      <c r="E35" s="286"/>
      <c r="F35" s="286"/>
      <c r="G35" s="286"/>
    </row>
    <row r="36" spans="1:7" ht="15.75">
      <c r="A36" s="286"/>
      <c r="B36" s="408" t="s">
        <v>283</v>
      </c>
      <c r="C36" s="291" t="s">
        <v>21</v>
      </c>
      <c r="D36" s="405" t="s">
        <v>1361</v>
      </c>
      <c r="E36" s="286"/>
      <c r="F36" s="286"/>
      <c r="G36" s="286"/>
    </row>
    <row r="37" spans="1:7" ht="15.75">
      <c r="A37" s="286"/>
      <c r="B37" s="409"/>
      <c r="C37" s="288" t="s">
        <v>284</v>
      </c>
      <c r="D37" s="406"/>
      <c r="E37" s="286"/>
      <c r="F37" s="286"/>
      <c r="G37" s="286"/>
    </row>
    <row r="38" spans="1:7" ht="15.75">
      <c r="A38" s="286"/>
      <c r="B38" s="409"/>
      <c r="C38" s="288" t="s">
        <v>285</v>
      </c>
      <c r="D38" s="406"/>
      <c r="E38" s="286"/>
      <c r="F38" s="286"/>
      <c r="G38" s="286"/>
    </row>
    <row r="39" spans="1:7" ht="15.75">
      <c r="A39" s="286"/>
      <c r="B39" s="409"/>
      <c r="C39" s="288" t="s">
        <v>286</v>
      </c>
      <c r="D39" s="414"/>
      <c r="E39" s="286"/>
      <c r="F39" s="286"/>
      <c r="G39" s="286"/>
    </row>
    <row r="40" spans="1:7" ht="16.5" thickBot="1">
      <c r="A40" s="286"/>
      <c r="B40" s="410"/>
      <c r="C40" s="295" t="s">
        <v>287</v>
      </c>
      <c r="D40" s="295"/>
      <c r="E40" s="286"/>
      <c r="F40" s="286"/>
      <c r="G40" s="286"/>
    </row>
    <row r="41" spans="1:7" ht="31.5">
      <c r="A41" s="286"/>
      <c r="B41" s="402" t="s">
        <v>288</v>
      </c>
      <c r="C41" s="291" t="s">
        <v>289</v>
      </c>
      <c r="D41" s="405" t="s">
        <v>1362</v>
      </c>
      <c r="E41" s="286"/>
      <c r="F41" s="286"/>
      <c r="G41" s="286"/>
    </row>
    <row r="42" spans="1:7" ht="31.5">
      <c r="A42" s="286"/>
      <c r="B42" s="403"/>
      <c r="C42" s="287" t="s">
        <v>290</v>
      </c>
      <c r="D42" s="406"/>
      <c r="E42" s="286"/>
      <c r="F42" s="286"/>
      <c r="G42" s="286"/>
    </row>
    <row r="43" spans="1:7" ht="15.75">
      <c r="A43" s="286"/>
      <c r="B43" s="403"/>
      <c r="C43" s="287" t="s">
        <v>291</v>
      </c>
      <c r="D43" s="406"/>
      <c r="E43" s="286"/>
      <c r="F43" s="286"/>
      <c r="G43" s="286"/>
    </row>
    <row r="44" spans="1:7" ht="15.75">
      <c r="A44" s="286"/>
      <c r="B44" s="403"/>
      <c r="C44" s="288" t="s">
        <v>292</v>
      </c>
      <c r="D44" s="406"/>
      <c r="E44" s="286"/>
      <c r="F44" s="286"/>
      <c r="G44" s="286"/>
    </row>
    <row r="45" spans="1:7" ht="15.75">
      <c r="A45" s="286"/>
      <c r="B45" s="403"/>
      <c r="C45" s="288" t="s">
        <v>293</v>
      </c>
      <c r="D45" s="406"/>
      <c r="E45" s="286"/>
      <c r="F45" s="286"/>
      <c r="G45" s="286"/>
    </row>
    <row r="46" spans="1:7" ht="15.75">
      <c r="A46" s="286"/>
      <c r="B46" s="403"/>
      <c r="C46" s="288" t="s">
        <v>294</v>
      </c>
      <c r="D46" s="406"/>
      <c r="E46" s="286"/>
      <c r="F46" s="286"/>
      <c r="G46" s="286"/>
    </row>
    <row r="47" spans="1:7" ht="15.75">
      <c r="A47" s="286"/>
      <c r="B47" s="403"/>
      <c r="C47" s="287" t="s">
        <v>295</v>
      </c>
      <c r="D47" s="406"/>
      <c r="E47" s="286"/>
      <c r="F47" s="286"/>
      <c r="G47" s="286"/>
    </row>
    <row r="48" spans="1:7" ht="15.75">
      <c r="A48" s="286"/>
      <c r="B48" s="403"/>
      <c r="C48" s="287" t="s">
        <v>261</v>
      </c>
      <c r="D48" s="406"/>
      <c r="E48" s="286"/>
      <c r="F48" s="286"/>
      <c r="G48" s="286"/>
    </row>
    <row r="49" spans="1:7" ht="31.5">
      <c r="A49" s="286"/>
      <c r="B49" s="403"/>
      <c r="C49" s="288" t="s">
        <v>296</v>
      </c>
      <c r="D49" s="406"/>
      <c r="E49" s="286"/>
      <c r="F49" s="286"/>
      <c r="G49" s="286"/>
    </row>
    <row r="50" spans="1:7" ht="15.75">
      <c r="A50" s="286"/>
      <c r="B50" s="403"/>
      <c r="C50" s="287" t="s">
        <v>17</v>
      </c>
      <c r="D50" s="406"/>
      <c r="E50" s="286"/>
      <c r="F50" s="286"/>
      <c r="G50" s="286"/>
    </row>
    <row r="51" spans="1:7" ht="15.75">
      <c r="A51" s="286"/>
      <c r="B51" s="403"/>
      <c r="C51" s="287" t="s">
        <v>19</v>
      </c>
      <c r="D51" s="406"/>
      <c r="E51" s="286"/>
      <c r="F51" s="286"/>
      <c r="G51" s="286"/>
    </row>
    <row r="52" spans="1:7" ht="15.75">
      <c r="A52" s="286"/>
      <c r="B52" s="403"/>
      <c r="C52" s="287" t="s">
        <v>21</v>
      </c>
      <c r="D52" s="406"/>
      <c r="E52" s="286"/>
      <c r="F52" s="286"/>
      <c r="G52" s="286"/>
    </row>
    <row r="53" spans="1:7" ht="15.75">
      <c r="A53" s="286"/>
      <c r="B53" s="403"/>
      <c r="C53" s="287" t="s">
        <v>23</v>
      </c>
      <c r="D53" s="406"/>
      <c r="E53" s="286"/>
      <c r="F53" s="286"/>
      <c r="G53" s="286"/>
    </row>
    <row r="54" spans="1:7" ht="31.5">
      <c r="A54" s="286"/>
      <c r="B54" s="403"/>
      <c r="C54" s="288" t="s">
        <v>297</v>
      </c>
      <c r="D54" s="406"/>
      <c r="E54" s="286"/>
      <c r="F54" s="286"/>
      <c r="G54" s="286"/>
    </row>
    <row r="55" spans="1:7" ht="31.5">
      <c r="A55" s="286"/>
      <c r="B55" s="403"/>
      <c r="C55" s="288" t="s">
        <v>298</v>
      </c>
      <c r="D55" s="406"/>
      <c r="E55" s="286"/>
      <c r="F55" s="286"/>
      <c r="G55" s="286"/>
    </row>
    <row r="56" spans="1:7" ht="15.75">
      <c r="A56" s="286"/>
      <c r="B56" s="403"/>
      <c r="C56" s="288" t="s">
        <v>299</v>
      </c>
      <c r="D56" s="406"/>
      <c r="E56" s="286"/>
      <c r="F56" s="286"/>
      <c r="G56" s="286"/>
    </row>
    <row r="57" spans="1:7" ht="15.75">
      <c r="A57" s="286"/>
      <c r="B57" s="403"/>
      <c r="C57" s="288" t="s">
        <v>300</v>
      </c>
      <c r="D57" s="406"/>
      <c r="E57" s="286"/>
      <c r="F57" s="286"/>
      <c r="G57" s="286"/>
    </row>
    <row r="58" spans="1:7" ht="31.5">
      <c r="A58" s="286"/>
      <c r="B58" s="403"/>
      <c r="C58" s="288" t="s">
        <v>301</v>
      </c>
      <c r="D58" s="406"/>
      <c r="E58" s="286"/>
      <c r="F58" s="286"/>
      <c r="G58" s="286"/>
    </row>
    <row r="59" spans="1:7" ht="31.5">
      <c r="A59" s="286"/>
      <c r="B59" s="403"/>
      <c r="C59" s="288" t="s">
        <v>302</v>
      </c>
      <c r="D59" s="406"/>
      <c r="E59" s="286"/>
      <c r="F59" s="286"/>
      <c r="G59" s="286"/>
    </row>
    <row r="60" spans="1:7" ht="15.75">
      <c r="A60" s="286"/>
      <c r="B60" s="403"/>
      <c r="C60" s="288" t="s">
        <v>303</v>
      </c>
      <c r="D60" s="406"/>
      <c r="E60" s="286"/>
      <c r="F60" s="286"/>
      <c r="G60" s="286"/>
    </row>
    <row r="61" spans="1:7" ht="15.75">
      <c r="A61" s="286"/>
      <c r="B61" s="403"/>
      <c r="C61" s="288" t="s">
        <v>304</v>
      </c>
      <c r="D61" s="406"/>
      <c r="E61" s="286"/>
      <c r="F61" s="286"/>
      <c r="G61" s="286"/>
    </row>
    <row r="62" spans="1:7" ht="15.75">
      <c r="A62" s="286"/>
      <c r="B62" s="403"/>
      <c r="C62" s="288" t="s">
        <v>305</v>
      </c>
      <c r="D62" s="406"/>
      <c r="E62" s="286"/>
      <c r="F62" s="286"/>
      <c r="G62" s="286"/>
    </row>
    <row r="63" spans="1:7" ht="15.75">
      <c r="A63" s="286"/>
      <c r="B63" s="403"/>
      <c r="C63" s="288" t="s">
        <v>306</v>
      </c>
      <c r="D63" s="406"/>
      <c r="E63" s="286"/>
      <c r="F63" s="286"/>
      <c r="G63" s="286"/>
    </row>
    <row r="64" spans="1:7" ht="15.75">
      <c r="A64" s="286"/>
      <c r="B64" s="403"/>
      <c r="C64" s="288" t="s">
        <v>307</v>
      </c>
      <c r="D64" s="406"/>
      <c r="E64" s="286"/>
      <c r="F64" s="286"/>
      <c r="G64" s="286"/>
    </row>
    <row r="65" spans="1:7" ht="15.75">
      <c r="A65" s="286"/>
      <c r="B65" s="403"/>
      <c r="C65" s="288" t="s">
        <v>308</v>
      </c>
      <c r="D65" s="406"/>
      <c r="E65" s="286"/>
      <c r="F65" s="286"/>
      <c r="G65" s="286"/>
    </row>
    <row r="66" spans="1:7" ht="15.75">
      <c r="A66" s="286"/>
      <c r="B66" s="403"/>
      <c r="C66" s="288" t="s">
        <v>309</v>
      </c>
      <c r="D66" s="406"/>
      <c r="E66" s="286"/>
      <c r="F66" s="286"/>
      <c r="G66" s="286"/>
    </row>
    <row r="67" spans="1:7" ht="31.5">
      <c r="A67" s="286"/>
      <c r="B67" s="403"/>
      <c r="C67" s="288" t="s">
        <v>310</v>
      </c>
      <c r="D67" s="406"/>
      <c r="E67" s="286"/>
      <c r="F67" s="286"/>
      <c r="G67" s="286"/>
    </row>
    <row r="68" spans="1:7" ht="31.5">
      <c r="A68" s="286"/>
      <c r="B68" s="403"/>
      <c r="C68" s="288" t="s">
        <v>311</v>
      </c>
      <c r="D68" s="406"/>
      <c r="E68" s="286"/>
      <c r="F68" s="286"/>
      <c r="G68" s="286"/>
    </row>
    <row r="69" spans="1:7" ht="15.75">
      <c r="A69" s="286"/>
      <c r="B69" s="403"/>
      <c r="C69" s="288" t="s">
        <v>312</v>
      </c>
      <c r="D69" s="406"/>
      <c r="E69" s="286"/>
      <c r="F69" s="286"/>
      <c r="G69" s="286"/>
    </row>
    <row r="70" spans="1:7" ht="31.5">
      <c r="A70" s="286"/>
      <c r="B70" s="403"/>
      <c r="C70" s="288" t="s">
        <v>313</v>
      </c>
      <c r="D70" s="406"/>
      <c r="E70" s="286"/>
      <c r="F70" s="286"/>
      <c r="G70" s="286"/>
    </row>
    <row r="71" spans="1:7" ht="31.5">
      <c r="A71" s="286"/>
      <c r="B71" s="403"/>
      <c r="C71" s="288" t="s">
        <v>314</v>
      </c>
      <c r="D71" s="406"/>
      <c r="E71" s="286"/>
      <c r="F71" s="286"/>
      <c r="G71" s="286"/>
    </row>
    <row r="72" spans="1:7" ht="31.5">
      <c r="A72" s="286"/>
      <c r="B72" s="403"/>
      <c r="C72" s="288" t="s">
        <v>315</v>
      </c>
      <c r="D72" s="406"/>
      <c r="E72" s="286"/>
      <c r="F72" s="286"/>
      <c r="G72" s="286"/>
    </row>
    <row r="73" spans="1:7" ht="15.75">
      <c r="A73" s="286"/>
      <c r="B73" s="403"/>
      <c r="C73" s="287" t="s">
        <v>25</v>
      </c>
      <c r="D73" s="406"/>
      <c r="E73" s="286"/>
      <c r="F73" s="286"/>
      <c r="G73" s="286"/>
    </row>
    <row r="74" spans="1:7" ht="15.75">
      <c r="A74" s="286"/>
      <c r="B74" s="403"/>
      <c r="C74" s="288" t="s">
        <v>316</v>
      </c>
      <c r="D74" s="406"/>
      <c r="E74" s="286"/>
      <c r="F74" s="286"/>
      <c r="G74" s="286"/>
    </row>
    <row r="75" spans="1:7" ht="15.75">
      <c r="A75" s="286"/>
      <c r="B75" s="403"/>
      <c r="C75" s="288" t="s">
        <v>317</v>
      </c>
      <c r="D75" s="406"/>
      <c r="E75" s="286"/>
      <c r="F75" s="286"/>
      <c r="G75" s="286"/>
    </row>
    <row r="76" spans="1:7" ht="31.5">
      <c r="A76" s="286"/>
      <c r="B76" s="403"/>
      <c r="C76" s="287" t="s">
        <v>27</v>
      </c>
      <c r="D76" s="406"/>
      <c r="E76" s="286"/>
      <c r="F76" s="286"/>
      <c r="G76" s="286"/>
    </row>
    <row r="77" spans="1:7" ht="31.5">
      <c r="A77" s="286"/>
      <c r="B77" s="403"/>
      <c r="C77" s="288" t="s">
        <v>318</v>
      </c>
      <c r="D77" s="406"/>
      <c r="E77" s="286"/>
      <c r="F77" s="286"/>
      <c r="G77" s="286"/>
    </row>
    <row r="78" spans="1:7" ht="31.5">
      <c r="A78" s="286"/>
      <c r="B78" s="403"/>
      <c r="C78" s="288" t="s">
        <v>319</v>
      </c>
      <c r="D78" s="406"/>
      <c r="E78" s="286"/>
      <c r="F78" s="286"/>
      <c r="G78" s="286"/>
    </row>
    <row r="79" spans="1:7" ht="15.75">
      <c r="A79" s="286"/>
      <c r="B79" s="403"/>
      <c r="C79" s="288" t="s">
        <v>320</v>
      </c>
      <c r="D79" s="406"/>
      <c r="E79" s="286"/>
      <c r="F79" s="286"/>
      <c r="G79" s="286"/>
    </row>
    <row r="80" spans="1:7" ht="31.5">
      <c r="A80" s="286"/>
      <c r="B80" s="403"/>
      <c r="C80" s="287" t="s">
        <v>31</v>
      </c>
      <c r="D80" s="406"/>
      <c r="E80" s="286"/>
      <c r="F80" s="286"/>
      <c r="G80" s="286"/>
    </row>
    <row r="81" spans="1:7" ht="31.5">
      <c r="A81" s="286"/>
      <c r="B81" s="403"/>
      <c r="C81" s="288" t="s">
        <v>87</v>
      </c>
      <c r="D81" s="406"/>
      <c r="E81" s="286"/>
      <c r="F81" s="286"/>
      <c r="G81" s="286"/>
    </row>
    <row r="82" spans="1:7" ht="15.75">
      <c r="A82" s="286"/>
      <c r="B82" s="403"/>
      <c r="C82" s="288" t="s">
        <v>106</v>
      </c>
      <c r="D82" s="406"/>
      <c r="E82" s="286"/>
      <c r="F82" s="286"/>
      <c r="G82" s="286"/>
    </row>
    <row r="83" spans="1:7" ht="31.5">
      <c r="A83" s="286"/>
      <c r="B83" s="403"/>
      <c r="C83" s="288" t="s">
        <v>112</v>
      </c>
      <c r="D83" s="406"/>
      <c r="E83" s="286"/>
      <c r="F83" s="286"/>
      <c r="G83" s="286"/>
    </row>
    <row r="84" spans="1:7" ht="47.25">
      <c r="A84" s="286"/>
      <c r="B84" s="403"/>
      <c r="C84" s="288" t="s">
        <v>321</v>
      </c>
      <c r="D84" s="406"/>
      <c r="E84" s="286"/>
      <c r="F84" s="286"/>
      <c r="G84" s="286"/>
    </row>
    <row r="85" spans="1:7" ht="15.75">
      <c r="A85" s="286"/>
      <c r="B85" s="403"/>
      <c r="C85" s="288" t="s">
        <v>128</v>
      </c>
      <c r="D85" s="406"/>
      <c r="E85" s="286"/>
      <c r="F85" s="286"/>
      <c r="G85" s="286"/>
    </row>
    <row r="86" spans="1:7" ht="31.5">
      <c r="A86" s="286"/>
      <c r="B86" s="403"/>
      <c r="C86" s="288" t="s">
        <v>139</v>
      </c>
      <c r="D86" s="406"/>
      <c r="E86" s="286"/>
      <c r="F86" s="286"/>
      <c r="G86" s="286"/>
    </row>
    <row r="87" spans="1:7" ht="15.75">
      <c r="A87" s="286"/>
      <c r="B87" s="403"/>
      <c r="C87" s="288" t="s">
        <v>147</v>
      </c>
      <c r="D87" s="406"/>
      <c r="E87" s="286"/>
      <c r="F87" s="286"/>
      <c r="G87" s="286"/>
    </row>
    <row r="88" spans="1:7" ht="31.5">
      <c r="A88" s="286"/>
      <c r="B88" s="403"/>
      <c r="C88" s="288" t="s">
        <v>152</v>
      </c>
      <c r="D88" s="406"/>
      <c r="E88" s="286"/>
      <c r="F88" s="286"/>
      <c r="G88" s="286"/>
    </row>
    <row r="89" spans="1:7" ht="31.5">
      <c r="A89" s="286"/>
      <c r="B89" s="403"/>
      <c r="C89" s="288" t="s">
        <v>163</v>
      </c>
      <c r="D89" s="406"/>
      <c r="E89" s="286"/>
      <c r="F89" s="286"/>
      <c r="G89" s="286"/>
    </row>
    <row r="90" spans="1:7" ht="31.5">
      <c r="A90" s="286"/>
      <c r="B90" s="403"/>
      <c r="C90" s="288" t="s">
        <v>152</v>
      </c>
      <c r="D90" s="406"/>
      <c r="E90" s="286"/>
      <c r="F90" s="286"/>
      <c r="G90" s="286"/>
    </row>
    <row r="91" spans="1:7" ht="78.75">
      <c r="A91" s="286"/>
      <c r="B91" s="403"/>
      <c r="C91" s="296" t="s">
        <v>322</v>
      </c>
      <c r="D91" s="406"/>
      <c r="E91" s="286"/>
      <c r="F91" s="286"/>
      <c r="G91" s="286"/>
    </row>
    <row r="92" spans="1:7" ht="63">
      <c r="A92" s="286"/>
      <c r="B92" s="403"/>
      <c r="C92" s="296" t="s">
        <v>323</v>
      </c>
      <c r="D92" s="406"/>
      <c r="E92" s="286"/>
      <c r="F92" s="286"/>
      <c r="G92" s="286"/>
    </row>
    <row r="93" spans="1:7" ht="63">
      <c r="A93" s="286"/>
      <c r="B93" s="403"/>
      <c r="C93" s="288" t="s">
        <v>324</v>
      </c>
      <c r="D93" s="406"/>
      <c r="E93" s="286"/>
      <c r="F93" s="286"/>
      <c r="G93" s="286"/>
    </row>
    <row r="94" spans="1:7" ht="47.25">
      <c r="A94" s="286"/>
      <c r="B94" s="403"/>
      <c r="C94" s="288" t="s">
        <v>325</v>
      </c>
      <c r="D94" s="406"/>
      <c r="E94" s="286"/>
      <c r="F94" s="286"/>
      <c r="G94" s="286"/>
    </row>
    <row r="95" spans="1:7" ht="31.5">
      <c r="A95" s="286"/>
      <c r="B95" s="403"/>
      <c r="C95" s="288" t="s">
        <v>326</v>
      </c>
      <c r="D95" s="406"/>
      <c r="E95" s="286"/>
      <c r="F95" s="286"/>
      <c r="G95" s="286"/>
    </row>
    <row r="96" spans="1:7" ht="15.75">
      <c r="A96" s="286"/>
      <c r="B96" s="403"/>
      <c r="C96" s="288" t="s">
        <v>327</v>
      </c>
      <c r="D96" s="406"/>
      <c r="E96" s="286"/>
      <c r="F96" s="286"/>
      <c r="G96" s="286"/>
    </row>
    <row r="97" spans="1:7" ht="32.25" thickBot="1">
      <c r="A97" s="286"/>
      <c r="B97" s="404"/>
      <c r="C97" s="295" t="s">
        <v>328</v>
      </c>
      <c r="D97" s="407"/>
      <c r="E97" s="286"/>
      <c r="F97" s="286"/>
      <c r="G97" s="286"/>
    </row>
    <row r="98" spans="1:7" ht="15.75">
      <c r="A98" s="286"/>
      <c r="B98" s="408" t="s">
        <v>120</v>
      </c>
      <c r="C98" s="291" t="s">
        <v>329</v>
      </c>
      <c r="D98" s="411" t="s">
        <v>1362</v>
      </c>
      <c r="E98" s="286"/>
      <c r="F98" s="286"/>
      <c r="G98" s="286"/>
    </row>
    <row r="99" spans="1:7" ht="15.75">
      <c r="A99" s="286"/>
      <c r="B99" s="409"/>
      <c r="C99" s="288" t="s">
        <v>330</v>
      </c>
      <c r="D99" s="412"/>
      <c r="E99" s="286"/>
      <c r="F99" s="286"/>
      <c r="G99" s="286"/>
    </row>
    <row r="100" spans="1:7" ht="15.75">
      <c r="A100" s="286"/>
      <c r="B100" s="409"/>
      <c r="C100" s="288" t="s">
        <v>331</v>
      </c>
      <c r="D100" s="412"/>
      <c r="E100" s="286"/>
      <c r="F100" s="286"/>
      <c r="G100" s="286"/>
    </row>
    <row r="101" spans="1:7" ht="15.75">
      <c r="A101" s="286"/>
      <c r="B101" s="409"/>
      <c r="C101" s="287" t="s">
        <v>17</v>
      </c>
      <c r="D101" s="412"/>
      <c r="E101" s="286"/>
      <c r="F101" s="286"/>
      <c r="G101" s="286"/>
    </row>
    <row r="102" spans="1:7" ht="15.75">
      <c r="A102" s="286"/>
      <c r="B102" s="409"/>
      <c r="C102" s="287" t="s">
        <v>23</v>
      </c>
      <c r="D102" s="412"/>
      <c r="E102" s="286"/>
      <c r="F102" s="286"/>
      <c r="G102" s="286"/>
    </row>
    <row r="103" spans="1:7" ht="31.5">
      <c r="A103" s="286"/>
      <c r="B103" s="409"/>
      <c r="C103" s="288" t="s">
        <v>297</v>
      </c>
      <c r="D103" s="412"/>
      <c r="E103" s="286"/>
      <c r="F103" s="286"/>
      <c r="G103" s="286"/>
    </row>
    <row r="104" spans="1:7" ht="15.75">
      <c r="A104" s="286"/>
      <c r="B104" s="409"/>
      <c r="C104" s="288" t="s">
        <v>303</v>
      </c>
      <c r="D104" s="412"/>
      <c r="E104" s="286"/>
      <c r="F104" s="286"/>
      <c r="G104" s="286"/>
    </row>
    <row r="105" spans="1:7" ht="15.75">
      <c r="A105" s="286"/>
      <c r="B105" s="409"/>
      <c r="C105" s="288" t="s">
        <v>309</v>
      </c>
      <c r="D105" s="412"/>
      <c r="E105" s="286"/>
      <c r="F105" s="286"/>
      <c r="G105" s="286"/>
    </row>
    <row r="106" spans="1:7" ht="31.5">
      <c r="A106" s="286"/>
      <c r="B106" s="409"/>
      <c r="C106" s="288" t="s">
        <v>314</v>
      </c>
      <c r="D106" s="412"/>
      <c r="E106" s="286"/>
      <c r="F106" s="286"/>
      <c r="G106" s="286"/>
    </row>
    <row r="107" spans="1:7" ht="15.75">
      <c r="A107" s="286"/>
      <c r="B107" s="409"/>
      <c r="C107" s="287" t="s">
        <v>25</v>
      </c>
      <c r="D107" s="412"/>
      <c r="E107" s="286"/>
      <c r="F107" s="286"/>
      <c r="G107" s="286"/>
    </row>
    <row r="108" spans="1:7" ht="15.75">
      <c r="A108" s="286"/>
      <c r="B108" s="409"/>
      <c r="C108" s="288" t="s">
        <v>316</v>
      </c>
      <c r="D108" s="412"/>
      <c r="E108" s="286"/>
      <c r="F108" s="286"/>
      <c r="G108" s="286"/>
    </row>
    <row r="109" spans="1:7" ht="15.75">
      <c r="A109" s="286"/>
      <c r="B109" s="409"/>
      <c r="C109" s="288" t="s">
        <v>317</v>
      </c>
      <c r="D109" s="412"/>
      <c r="E109" s="286"/>
      <c r="F109" s="286"/>
      <c r="G109" s="286"/>
    </row>
    <row r="110" spans="1:7" ht="31.5">
      <c r="A110" s="286"/>
      <c r="B110" s="409"/>
      <c r="C110" s="287" t="s">
        <v>27</v>
      </c>
      <c r="D110" s="412"/>
      <c r="E110" s="286"/>
      <c r="F110" s="286"/>
      <c r="G110" s="286"/>
    </row>
    <row r="111" spans="1:7" ht="31.5">
      <c r="A111" s="286"/>
      <c r="B111" s="409"/>
      <c r="C111" s="287" t="s">
        <v>31</v>
      </c>
      <c r="D111" s="412"/>
      <c r="E111" s="286"/>
      <c r="F111" s="286"/>
      <c r="G111" s="286"/>
    </row>
    <row r="112" spans="1:7" ht="15.75">
      <c r="A112" s="286"/>
      <c r="B112" s="409"/>
      <c r="C112" s="289" t="s">
        <v>121</v>
      </c>
      <c r="D112" s="412"/>
      <c r="E112" s="286"/>
      <c r="F112" s="286"/>
      <c r="G112" s="286"/>
    </row>
    <row r="113" spans="1:7" ht="31.5">
      <c r="A113" s="286"/>
      <c r="B113" s="409"/>
      <c r="C113" s="288" t="s">
        <v>143</v>
      </c>
      <c r="D113" s="412"/>
      <c r="E113" s="286"/>
      <c r="F113" s="286"/>
      <c r="G113" s="286"/>
    </row>
    <row r="114" spans="1:7" ht="16.5" thickBot="1">
      <c r="A114" s="286"/>
      <c r="B114" s="410"/>
      <c r="C114" s="295" t="s">
        <v>281</v>
      </c>
      <c r="D114" s="413"/>
      <c r="E114" s="286"/>
      <c r="F114" s="286"/>
      <c r="G114" s="286"/>
    </row>
    <row r="115" spans="1:7" ht="32.25" thickBot="1">
      <c r="A115" s="286"/>
      <c r="B115" s="297" t="s">
        <v>95</v>
      </c>
      <c r="C115" s="298" t="s">
        <v>96</v>
      </c>
      <c r="D115" s="299" t="s">
        <v>1363</v>
      </c>
      <c r="E115" s="286"/>
      <c r="F115" s="286"/>
      <c r="G115" s="286"/>
    </row>
    <row r="116" spans="1:7">
      <c r="B116" s="258"/>
      <c r="C116" s="258"/>
    </row>
  </sheetData>
  <mergeCells count="23">
    <mergeCell ref="B18:B19"/>
    <mergeCell ref="D18:D19"/>
    <mergeCell ref="B2:B9"/>
    <mergeCell ref="C2:D5"/>
    <mergeCell ref="C6:D9"/>
    <mergeCell ref="B12:B17"/>
    <mergeCell ref="D12:D17"/>
    <mergeCell ref="B20:B21"/>
    <mergeCell ref="D20:D21"/>
    <mergeCell ref="B22:B23"/>
    <mergeCell ref="D22:D23"/>
    <mergeCell ref="B24:B25"/>
    <mergeCell ref="D24:D25"/>
    <mergeCell ref="B41:B97"/>
    <mergeCell ref="D41:D97"/>
    <mergeCell ref="B98:B114"/>
    <mergeCell ref="D98:D114"/>
    <mergeCell ref="B26:B28"/>
    <mergeCell ref="D26:D28"/>
    <mergeCell ref="B29:B35"/>
    <mergeCell ref="D29:D35"/>
    <mergeCell ref="B36:B40"/>
    <mergeCell ref="D36:D3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1"/>
  <sheetViews>
    <sheetView topLeftCell="B61" zoomScale="80" zoomScaleNormal="80" workbookViewId="0">
      <selection activeCell="N71" sqref="N71"/>
    </sheetView>
  </sheetViews>
  <sheetFormatPr baseColWidth="10" defaultRowHeight="15"/>
  <cols>
    <col min="1" max="2" width="11.42578125" style="212"/>
    <col min="3" max="3" width="16.42578125" style="212" customWidth="1"/>
    <col min="4" max="14" width="11.42578125" style="212"/>
    <col min="15" max="15" width="39" style="212" customWidth="1"/>
    <col min="16" max="16" width="32.42578125" style="212" customWidth="1"/>
    <col min="17" max="258" width="11.42578125" style="212"/>
    <col min="259" max="259" width="16.42578125" style="212" customWidth="1"/>
    <col min="260" max="270" width="11.42578125" style="212"/>
    <col min="271" max="271" width="39" style="212" customWidth="1"/>
    <col min="272" max="272" width="32.42578125" style="212" customWidth="1"/>
    <col min="273" max="514" width="11.42578125" style="212"/>
    <col min="515" max="515" width="16.42578125" style="212" customWidth="1"/>
    <col min="516" max="526" width="11.42578125" style="212"/>
    <col min="527" max="527" width="39" style="212" customWidth="1"/>
    <col min="528" max="528" width="32.42578125" style="212" customWidth="1"/>
    <col min="529" max="770" width="11.42578125" style="212"/>
    <col min="771" max="771" width="16.42578125" style="212" customWidth="1"/>
    <col min="772" max="782" width="11.42578125" style="212"/>
    <col min="783" max="783" width="39" style="212" customWidth="1"/>
    <col min="784" max="784" width="32.42578125" style="212" customWidth="1"/>
    <col min="785" max="1026" width="11.42578125" style="212"/>
    <col min="1027" max="1027" width="16.42578125" style="212" customWidth="1"/>
    <col min="1028" max="1038" width="11.42578125" style="212"/>
    <col min="1039" max="1039" width="39" style="212" customWidth="1"/>
    <col min="1040" max="1040" width="32.42578125" style="212" customWidth="1"/>
    <col min="1041" max="1282" width="11.42578125" style="212"/>
    <col min="1283" max="1283" width="16.42578125" style="212" customWidth="1"/>
    <col min="1284" max="1294" width="11.42578125" style="212"/>
    <col min="1295" max="1295" width="39" style="212" customWidth="1"/>
    <col min="1296" max="1296" width="32.42578125" style="212" customWidth="1"/>
    <col min="1297" max="1538" width="11.42578125" style="212"/>
    <col min="1539" max="1539" width="16.42578125" style="212" customWidth="1"/>
    <col min="1540" max="1550" width="11.42578125" style="212"/>
    <col min="1551" max="1551" width="39" style="212" customWidth="1"/>
    <col min="1552" max="1552" width="32.42578125" style="212" customWidth="1"/>
    <col min="1553" max="1794" width="11.42578125" style="212"/>
    <col min="1795" max="1795" width="16.42578125" style="212" customWidth="1"/>
    <col min="1796" max="1806" width="11.42578125" style="212"/>
    <col min="1807" max="1807" width="39" style="212" customWidth="1"/>
    <col min="1808" max="1808" width="32.42578125" style="212" customWidth="1"/>
    <col min="1809" max="2050" width="11.42578125" style="212"/>
    <col min="2051" max="2051" width="16.42578125" style="212" customWidth="1"/>
    <col min="2052" max="2062" width="11.42578125" style="212"/>
    <col min="2063" max="2063" width="39" style="212" customWidth="1"/>
    <col min="2064" max="2064" width="32.42578125" style="212" customWidth="1"/>
    <col min="2065" max="2306" width="11.42578125" style="212"/>
    <col min="2307" max="2307" width="16.42578125" style="212" customWidth="1"/>
    <col min="2308" max="2318" width="11.42578125" style="212"/>
    <col min="2319" max="2319" width="39" style="212" customWidth="1"/>
    <col min="2320" max="2320" width="32.42578125" style="212" customWidth="1"/>
    <col min="2321" max="2562" width="11.42578125" style="212"/>
    <col min="2563" max="2563" width="16.42578125" style="212" customWidth="1"/>
    <col min="2564" max="2574" width="11.42578125" style="212"/>
    <col min="2575" max="2575" width="39" style="212" customWidth="1"/>
    <col min="2576" max="2576" width="32.42578125" style="212" customWidth="1"/>
    <col min="2577" max="2818" width="11.42578125" style="212"/>
    <col min="2819" max="2819" width="16.42578125" style="212" customWidth="1"/>
    <col min="2820" max="2830" width="11.42578125" style="212"/>
    <col min="2831" max="2831" width="39" style="212" customWidth="1"/>
    <col min="2832" max="2832" width="32.42578125" style="212" customWidth="1"/>
    <col min="2833" max="3074" width="11.42578125" style="212"/>
    <col min="3075" max="3075" width="16.42578125" style="212" customWidth="1"/>
    <col min="3076" max="3086" width="11.42578125" style="212"/>
    <col min="3087" max="3087" width="39" style="212" customWidth="1"/>
    <col min="3088" max="3088" width="32.42578125" style="212" customWidth="1"/>
    <col min="3089" max="3330" width="11.42578125" style="212"/>
    <col min="3331" max="3331" width="16.42578125" style="212" customWidth="1"/>
    <col min="3332" max="3342" width="11.42578125" style="212"/>
    <col min="3343" max="3343" width="39" style="212" customWidth="1"/>
    <col min="3344" max="3344" width="32.42578125" style="212" customWidth="1"/>
    <col min="3345" max="3586" width="11.42578125" style="212"/>
    <col min="3587" max="3587" width="16.42578125" style="212" customWidth="1"/>
    <col min="3588" max="3598" width="11.42578125" style="212"/>
    <col min="3599" max="3599" width="39" style="212" customWidth="1"/>
    <col min="3600" max="3600" width="32.42578125" style="212" customWidth="1"/>
    <col min="3601" max="3842" width="11.42578125" style="212"/>
    <col min="3843" max="3843" width="16.42578125" style="212" customWidth="1"/>
    <col min="3844" max="3854" width="11.42578125" style="212"/>
    <col min="3855" max="3855" width="39" style="212" customWidth="1"/>
    <col min="3856" max="3856" width="32.42578125" style="212" customWidth="1"/>
    <col min="3857" max="4098" width="11.42578125" style="212"/>
    <col min="4099" max="4099" width="16.42578125" style="212" customWidth="1"/>
    <col min="4100" max="4110" width="11.42578125" style="212"/>
    <col min="4111" max="4111" width="39" style="212" customWidth="1"/>
    <col min="4112" max="4112" width="32.42578125" style="212" customWidth="1"/>
    <col min="4113" max="4354" width="11.42578125" style="212"/>
    <col min="4355" max="4355" width="16.42578125" style="212" customWidth="1"/>
    <col min="4356" max="4366" width="11.42578125" style="212"/>
    <col min="4367" max="4367" width="39" style="212" customWidth="1"/>
    <col min="4368" max="4368" width="32.42578125" style="212" customWidth="1"/>
    <col min="4369" max="4610" width="11.42578125" style="212"/>
    <col min="4611" max="4611" width="16.42578125" style="212" customWidth="1"/>
    <col min="4612" max="4622" width="11.42578125" style="212"/>
    <col min="4623" max="4623" width="39" style="212" customWidth="1"/>
    <col min="4624" max="4624" width="32.42578125" style="212" customWidth="1"/>
    <col min="4625" max="4866" width="11.42578125" style="212"/>
    <col min="4867" max="4867" width="16.42578125" style="212" customWidth="1"/>
    <col min="4868" max="4878" width="11.42578125" style="212"/>
    <col min="4879" max="4879" width="39" style="212" customWidth="1"/>
    <col min="4880" max="4880" width="32.42578125" style="212" customWidth="1"/>
    <col min="4881" max="5122" width="11.42578125" style="212"/>
    <col min="5123" max="5123" width="16.42578125" style="212" customWidth="1"/>
    <col min="5124" max="5134" width="11.42578125" style="212"/>
    <col min="5135" max="5135" width="39" style="212" customWidth="1"/>
    <col min="5136" max="5136" width="32.42578125" style="212" customWidth="1"/>
    <col min="5137" max="5378" width="11.42578125" style="212"/>
    <col min="5379" max="5379" width="16.42578125" style="212" customWidth="1"/>
    <col min="5380" max="5390" width="11.42578125" style="212"/>
    <col min="5391" max="5391" width="39" style="212" customWidth="1"/>
    <col min="5392" max="5392" width="32.42578125" style="212" customWidth="1"/>
    <col min="5393" max="5634" width="11.42578125" style="212"/>
    <col min="5635" max="5635" width="16.42578125" style="212" customWidth="1"/>
    <col min="5636" max="5646" width="11.42578125" style="212"/>
    <col min="5647" max="5647" width="39" style="212" customWidth="1"/>
    <col min="5648" max="5648" width="32.42578125" style="212" customWidth="1"/>
    <col min="5649" max="5890" width="11.42578125" style="212"/>
    <col min="5891" max="5891" width="16.42578125" style="212" customWidth="1"/>
    <col min="5892" max="5902" width="11.42578125" style="212"/>
    <col min="5903" max="5903" width="39" style="212" customWidth="1"/>
    <col min="5904" max="5904" width="32.42578125" style="212" customWidth="1"/>
    <col min="5905" max="6146" width="11.42578125" style="212"/>
    <col min="6147" max="6147" width="16.42578125" style="212" customWidth="1"/>
    <col min="6148" max="6158" width="11.42578125" style="212"/>
    <col min="6159" max="6159" width="39" style="212" customWidth="1"/>
    <col min="6160" max="6160" width="32.42578125" style="212" customWidth="1"/>
    <col min="6161" max="6402" width="11.42578125" style="212"/>
    <col min="6403" max="6403" width="16.42578125" style="212" customWidth="1"/>
    <col min="6404" max="6414" width="11.42578125" style="212"/>
    <col min="6415" max="6415" width="39" style="212" customWidth="1"/>
    <col min="6416" max="6416" width="32.42578125" style="212" customWidth="1"/>
    <col min="6417" max="6658" width="11.42578125" style="212"/>
    <col min="6659" max="6659" width="16.42578125" style="212" customWidth="1"/>
    <col min="6660" max="6670" width="11.42578125" style="212"/>
    <col min="6671" max="6671" width="39" style="212" customWidth="1"/>
    <col min="6672" max="6672" width="32.42578125" style="212" customWidth="1"/>
    <col min="6673" max="6914" width="11.42578125" style="212"/>
    <col min="6915" max="6915" width="16.42578125" style="212" customWidth="1"/>
    <col min="6916" max="6926" width="11.42578125" style="212"/>
    <col min="6927" max="6927" width="39" style="212" customWidth="1"/>
    <col min="6928" max="6928" width="32.42578125" style="212" customWidth="1"/>
    <col min="6929" max="7170" width="11.42578125" style="212"/>
    <col min="7171" max="7171" width="16.42578125" style="212" customWidth="1"/>
    <col min="7172" max="7182" width="11.42578125" style="212"/>
    <col min="7183" max="7183" width="39" style="212" customWidth="1"/>
    <col min="7184" max="7184" width="32.42578125" style="212" customWidth="1"/>
    <col min="7185" max="7426" width="11.42578125" style="212"/>
    <col min="7427" max="7427" width="16.42578125" style="212" customWidth="1"/>
    <col min="7428" max="7438" width="11.42578125" style="212"/>
    <col min="7439" max="7439" width="39" style="212" customWidth="1"/>
    <col min="7440" max="7440" width="32.42578125" style="212" customWidth="1"/>
    <col min="7441" max="7682" width="11.42578125" style="212"/>
    <col min="7683" max="7683" width="16.42578125" style="212" customWidth="1"/>
    <col min="7684" max="7694" width="11.42578125" style="212"/>
    <col min="7695" max="7695" width="39" style="212" customWidth="1"/>
    <col min="7696" max="7696" width="32.42578125" style="212" customWidth="1"/>
    <col min="7697" max="7938" width="11.42578125" style="212"/>
    <col min="7939" max="7939" width="16.42578125" style="212" customWidth="1"/>
    <col min="7940" max="7950" width="11.42578125" style="212"/>
    <col min="7951" max="7951" width="39" style="212" customWidth="1"/>
    <col min="7952" max="7952" width="32.42578125" style="212" customWidth="1"/>
    <col min="7953" max="8194" width="11.42578125" style="212"/>
    <col min="8195" max="8195" width="16.42578125" style="212" customWidth="1"/>
    <col min="8196" max="8206" width="11.42578125" style="212"/>
    <col min="8207" max="8207" width="39" style="212" customWidth="1"/>
    <col min="8208" max="8208" width="32.42578125" style="212" customWidth="1"/>
    <col min="8209" max="8450" width="11.42578125" style="212"/>
    <col min="8451" max="8451" width="16.42578125" style="212" customWidth="1"/>
    <col min="8452" max="8462" width="11.42578125" style="212"/>
    <col min="8463" max="8463" width="39" style="212" customWidth="1"/>
    <col min="8464" max="8464" width="32.42578125" style="212" customWidth="1"/>
    <col min="8465" max="8706" width="11.42578125" style="212"/>
    <col min="8707" max="8707" width="16.42578125" style="212" customWidth="1"/>
    <col min="8708" max="8718" width="11.42578125" style="212"/>
    <col min="8719" max="8719" width="39" style="212" customWidth="1"/>
    <col min="8720" max="8720" width="32.42578125" style="212" customWidth="1"/>
    <col min="8721" max="8962" width="11.42578125" style="212"/>
    <col min="8963" max="8963" width="16.42578125" style="212" customWidth="1"/>
    <col min="8964" max="8974" width="11.42578125" style="212"/>
    <col min="8975" max="8975" width="39" style="212" customWidth="1"/>
    <col min="8976" max="8976" width="32.42578125" style="212" customWidth="1"/>
    <col min="8977" max="9218" width="11.42578125" style="212"/>
    <col min="9219" max="9219" width="16.42578125" style="212" customWidth="1"/>
    <col min="9220" max="9230" width="11.42578125" style="212"/>
    <col min="9231" max="9231" width="39" style="212" customWidth="1"/>
    <col min="9232" max="9232" width="32.42578125" style="212" customWidth="1"/>
    <col min="9233" max="9474" width="11.42578125" style="212"/>
    <col min="9475" max="9475" width="16.42578125" style="212" customWidth="1"/>
    <col min="9476" max="9486" width="11.42578125" style="212"/>
    <col min="9487" max="9487" width="39" style="212" customWidth="1"/>
    <col min="9488" max="9488" width="32.42578125" style="212" customWidth="1"/>
    <col min="9489" max="9730" width="11.42578125" style="212"/>
    <col min="9731" max="9731" width="16.42578125" style="212" customWidth="1"/>
    <col min="9732" max="9742" width="11.42578125" style="212"/>
    <col min="9743" max="9743" width="39" style="212" customWidth="1"/>
    <col min="9744" max="9744" width="32.42578125" style="212" customWidth="1"/>
    <col min="9745" max="9986" width="11.42578125" style="212"/>
    <col min="9987" max="9987" width="16.42578125" style="212" customWidth="1"/>
    <col min="9988" max="9998" width="11.42578125" style="212"/>
    <col min="9999" max="9999" width="39" style="212" customWidth="1"/>
    <col min="10000" max="10000" width="32.42578125" style="212" customWidth="1"/>
    <col min="10001" max="10242" width="11.42578125" style="212"/>
    <col min="10243" max="10243" width="16.42578125" style="212" customWidth="1"/>
    <col min="10244" max="10254" width="11.42578125" style="212"/>
    <col min="10255" max="10255" width="39" style="212" customWidth="1"/>
    <col min="10256" max="10256" width="32.42578125" style="212" customWidth="1"/>
    <col min="10257" max="10498" width="11.42578125" style="212"/>
    <col min="10499" max="10499" width="16.42578125" style="212" customWidth="1"/>
    <col min="10500" max="10510" width="11.42578125" style="212"/>
    <col min="10511" max="10511" width="39" style="212" customWidth="1"/>
    <col min="10512" max="10512" width="32.42578125" style="212" customWidth="1"/>
    <col min="10513" max="10754" width="11.42578125" style="212"/>
    <col min="10755" max="10755" width="16.42578125" style="212" customWidth="1"/>
    <col min="10756" max="10766" width="11.42578125" style="212"/>
    <col min="10767" max="10767" width="39" style="212" customWidth="1"/>
    <col min="10768" max="10768" width="32.42578125" style="212" customWidth="1"/>
    <col min="10769" max="11010" width="11.42578125" style="212"/>
    <col min="11011" max="11011" width="16.42578125" style="212" customWidth="1"/>
    <col min="11012" max="11022" width="11.42578125" style="212"/>
    <col min="11023" max="11023" width="39" style="212" customWidth="1"/>
    <col min="11024" max="11024" width="32.42578125" style="212" customWidth="1"/>
    <col min="11025" max="11266" width="11.42578125" style="212"/>
    <col min="11267" max="11267" width="16.42578125" style="212" customWidth="1"/>
    <col min="11268" max="11278" width="11.42578125" style="212"/>
    <col min="11279" max="11279" width="39" style="212" customWidth="1"/>
    <col min="11280" max="11280" width="32.42578125" style="212" customWidth="1"/>
    <col min="11281" max="11522" width="11.42578125" style="212"/>
    <col min="11523" max="11523" width="16.42578125" style="212" customWidth="1"/>
    <col min="11524" max="11534" width="11.42578125" style="212"/>
    <col min="11535" max="11535" width="39" style="212" customWidth="1"/>
    <col min="11536" max="11536" width="32.42578125" style="212" customWidth="1"/>
    <col min="11537" max="11778" width="11.42578125" style="212"/>
    <col min="11779" max="11779" width="16.42578125" style="212" customWidth="1"/>
    <col min="11780" max="11790" width="11.42578125" style="212"/>
    <col min="11791" max="11791" width="39" style="212" customWidth="1"/>
    <col min="11792" max="11792" width="32.42578125" style="212" customWidth="1"/>
    <col min="11793" max="12034" width="11.42578125" style="212"/>
    <col min="12035" max="12035" width="16.42578125" style="212" customWidth="1"/>
    <col min="12036" max="12046" width="11.42578125" style="212"/>
    <col min="12047" max="12047" width="39" style="212" customWidth="1"/>
    <col min="12048" max="12048" width="32.42578125" style="212" customWidth="1"/>
    <col min="12049" max="12290" width="11.42578125" style="212"/>
    <col min="12291" max="12291" width="16.42578125" style="212" customWidth="1"/>
    <col min="12292" max="12302" width="11.42578125" style="212"/>
    <col min="12303" max="12303" width="39" style="212" customWidth="1"/>
    <col min="12304" max="12304" width="32.42578125" style="212" customWidth="1"/>
    <col min="12305" max="12546" width="11.42578125" style="212"/>
    <col min="12547" max="12547" width="16.42578125" style="212" customWidth="1"/>
    <col min="12548" max="12558" width="11.42578125" style="212"/>
    <col min="12559" max="12559" width="39" style="212" customWidth="1"/>
    <col min="12560" max="12560" width="32.42578125" style="212" customWidth="1"/>
    <col min="12561" max="12802" width="11.42578125" style="212"/>
    <col min="12803" max="12803" width="16.42578125" style="212" customWidth="1"/>
    <col min="12804" max="12814" width="11.42578125" style="212"/>
    <col min="12815" max="12815" width="39" style="212" customWidth="1"/>
    <col min="12816" max="12816" width="32.42578125" style="212" customWidth="1"/>
    <col min="12817" max="13058" width="11.42578125" style="212"/>
    <col min="13059" max="13059" width="16.42578125" style="212" customWidth="1"/>
    <col min="13060" max="13070" width="11.42578125" style="212"/>
    <col min="13071" max="13071" width="39" style="212" customWidth="1"/>
    <col min="13072" max="13072" width="32.42578125" style="212" customWidth="1"/>
    <col min="13073" max="13314" width="11.42578125" style="212"/>
    <col min="13315" max="13315" width="16.42578125" style="212" customWidth="1"/>
    <col min="13316" max="13326" width="11.42578125" style="212"/>
    <col min="13327" max="13327" width="39" style="212" customWidth="1"/>
    <col min="13328" max="13328" width="32.42578125" style="212" customWidth="1"/>
    <col min="13329" max="13570" width="11.42578125" style="212"/>
    <col min="13571" max="13571" width="16.42578125" style="212" customWidth="1"/>
    <col min="13572" max="13582" width="11.42578125" style="212"/>
    <col min="13583" max="13583" width="39" style="212" customWidth="1"/>
    <col min="13584" max="13584" width="32.42578125" style="212" customWidth="1"/>
    <col min="13585" max="13826" width="11.42578125" style="212"/>
    <col min="13827" max="13827" width="16.42578125" style="212" customWidth="1"/>
    <col min="13828" max="13838" width="11.42578125" style="212"/>
    <col min="13839" max="13839" width="39" style="212" customWidth="1"/>
    <col min="13840" max="13840" width="32.42578125" style="212" customWidth="1"/>
    <col min="13841" max="14082" width="11.42578125" style="212"/>
    <col min="14083" max="14083" width="16.42578125" style="212" customWidth="1"/>
    <col min="14084" max="14094" width="11.42578125" style="212"/>
    <col min="14095" max="14095" width="39" style="212" customWidth="1"/>
    <col min="14096" max="14096" width="32.42578125" style="212" customWidth="1"/>
    <col min="14097" max="14338" width="11.42578125" style="212"/>
    <col min="14339" max="14339" width="16.42578125" style="212" customWidth="1"/>
    <col min="14340" max="14350" width="11.42578125" style="212"/>
    <col min="14351" max="14351" width="39" style="212" customWidth="1"/>
    <col min="14352" max="14352" width="32.42578125" style="212" customWidth="1"/>
    <col min="14353" max="14594" width="11.42578125" style="212"/>
    <col min="14595" max="14595" width="16.42578125" style="212" customWidth="1"/>
    <col min="14596" max="14606" width="11.42578125" style="212"/>
    <col min="14607" max="14607" width="39" style="212" customWidth="1"/>
    <col min="14608" max="14608" width="32.42578125" style="212" customWidth="1"/>
    <col min="14609" max="14850" width="11.42578125" style="212"/>
    <col min="14851" max="14851" width="16.42578125" style="212" customWidth="1"/>
    <col min="14852" max="14862" width="11.42578125" style="212"/>
    <col min="14863" max="14863" width="39" style="212" customWidth="1"/>
    <col min="14864" max="14864" width="32.42578125" style="212" customWidth="1"/>
    <col min="14865" max="15106" width="11.42578125" style="212"/>
    <col min="15107" max="15107" width="16.42578125" style="212" customWidth="1"/>
    <col min="15108" max="15118" width="11.42578125" style="212"/>
    <col min="15119" max="15119" width="39" style="212" customWidth="1"/>
    <col min="15120" max="15120" width="32.42578125" style="212" customWidth="1"/>
    <col min="15121" max="15362" width="11.42578125" style="212"/>
    <col min="15363" max="15363" width="16.42578125" style="212" customWidth="1"/>
    <col min="15364" max="15374" width="11.42578125" style="212"/>
    <col min="15375" max="15375" width="39" style="212" customWidth="1"/>
    <col min="15376" max="15376" width="32.42578125" style="212" customWidth="1"/>
    <col min="15377" max="15618" width="11.42578125" style="212"/>
    <col min="15619" max="15619" width="16.42578125" style="212" customWidth="1"/>
    <col min="15620" max="15630" width="11.42578125" style="212"/>
    <col min="15631" max="15631" width="39" style="212" customWidth="1"/>
    <col min="15632" max="15632" width="32.42578125" style="212" customWidth="1"/>
    <col min="15633" max="15874" width="11.42578125" style="212"/>
    <col min="15875" max="15875" width="16.42578125" style="212" customWidth="1"/>
    <col min="15876" max="15886" width="11.42578125" style="212"/>
    <col min="15887" max="15887" width="39" style="212" customWidth="1"/>
    <col min="15888" max="15888" width="32.42578125" style="212" customWidth="1"/>
    <col min="15889" max="16130" width="11.42578125" style="212"/>
    <col min="16131" max="16131" width="16.42578125" style="212" customWidth="1"/>
    <col min="16132" max="16142" width="11.42578125" style="212"/>
    <col min="16143" max="16143" width="39" style="212" customWidth="1"/>
    <col min="16144" max="16144" width="32.42578125" style="212" customWidth="1"/>
    <col min="16145" max="16384" width="11.42578125" style="212"/>
  </cols>
  <sheetData>
    <row r="1" spans="2:17" ht="15.75" thickBot="1">
      <c r="B1" s="213"/>
    </row>
    <row r="2" spans="2:17">
      <c r="B2" s="464" t="s">
        <v>1</v>
      </c>
      <c r="C2" s="465"/>
      <c r="D2" s="426" t="s">
        <v>192</v>
      </c>
      <c r="E2" s="427"/>
      <c r="F2" s="427"/>
      <c r="G2" s="427"/>
      <c r="H2" s="427"/>
      <c r="I2" s="427"/>
      <c r="J2" s="427"/>
      <c r="K2" s="427"/>
      <c r="L2" s="427"/>
      <c r="M2" s="427"/>
      <c r="N2" s="427"/>
      <c r="O2" s="464" t="s">
        <v>193</v>
      </c>
      <c r="P2" s="471"/>
    </row>
    <row r="3" spans="2:17">
      <c r="B3" s="466"/>
      <c r="C3" s="467"/>
      <c r="D3" s="428"/>
      <c r="E3" s="429"/>
      <c r="F3" s="429"/>
      <c r="G3" s="429"/>
      <c r="H3" s="429"/>
      <c r="I3" s="429"/>
      <c r="J3" s="429"/>
      <c r="K3" s="429"/>
      <c r="L3" s="429"/>
      <c r="M3" s="429"/>
      <c r="N3" s="429"/>
      <c r="O3" s="466"/>
      <c r="P3" s="472"/>
    </row>
    <row r="4" spans="2:17">
      <c r="B4" s="466"/>
      <c r="C4" s="467"/>
      <c r="D4" s="428"/>
      <c r="E4" s="429"/>
      <c r="F4" s="429"/>
      <c r="G4" s="429"/>
      <c r="H4" s="429"/>
      <c r="I4" s="429"/>
      <c r="J4" s="429"/>
      <c r="K4" s="429"/>
      <c r="L4" s="429"/>
      <c r="M4" s="429"/>
      <c r="N4" s="429"/>
      <c r="O4" s="466"/>
      <c r="P4" s="472"/>
    </row>
    <row r="5" spans="2:17" ht="15.75" thickBot="1">
      <c r="B5" s="466"/>
      <c r="C5" s="467"/>
      <c r="D5" s="428"/>
      <c r="E5" s="429"/>
      <c r="F5" s="429"/>
      <c r="G5" s="429"/>
      <c r="H5" s="429"/>
      <c r="I5" s="429"/>
      <c r="J5" s="429"/>
      <c r="K5" s="429"/>
      <c r="L5" s="429"/>
      <c r="M5" s="429"/>
      <c r="N5" s="429"/>
      <c r="O5" s="466"/>
      <c r="P5" s="472"/>
    </row>
    <row r="6" spans="2:17">
      <c r="B6" s="466"/>
      <c r="C6" s="468"/>
      <c r="D6" s="474" t="str">
        <f>[1]PORTADA!D10</f>
        <v>ALCALDIA DE IBAGUE</v>
      </c>
      <c r="E6" s="475"/>
      <c r="F6" s="475"/>
      <c r="G6" s="475"/>
      <c r="H6" s="475"/>
      <c r="I6" s="475"/>
      <c r="J6" s="475"/>
      <c r="K6" s="475"/>
      <c r="L6" s="475"/>
      <c r="M6" s="475"/>
      <c r="N6" s="475"/>
      <c r="O6" s="466"/>
      <c r="P6" s="472"/>
      <c r="Q6" s="257"/>
    </row>
    <row r="7" spans="2:17">
      <c r="B7" s="466"/>
      <c r="C7" s="468"/>
      <c r="D7" s="476"/>
      <c r="E7" s="477"/>
      <c r="F7" s="477"/>
      <c r="G7" s="477"/>
      <c r="H7" s="477"/>
      <c r="I7" s="477"/>
      <c r="J7" s="477"/>
      <c r="K7" s="477"/>
      <c r="L7" s="477"/>
      <c r="M7" s="477"/>
      <c r="N7" s="477"/>
      <c r="O7" s="466"/>
      <c r="P7" s="472"/>
      <c r="Q7" s="257"/>
    </row>
    <row r="8" spans="2:17">
      <c r="B8" s="466"/>
      <c r="C8" s="468"/>
      <c r="D8" s="476"/>
      <c r="E8" s="477"/>
      <c r="F8" s="477"/>
      <c r="G8" s="477"/>
      <c r="H8" s="477"/>
      <c r="I8" s="477"/>
      <c r="J8" s="477"/>
      <c r="K8" s="477"/>
      <c r="L8" s="477"/>
      <c r="M8" s="477"/>
      <c r="N8" s="477"/>
      <c r="O8" s="466"/>
      <c r="P8" s="472"/>
      <c r="Q8" s="257"/>
    </row>
    <row r="9" spans="2:17" ht="15.75" thickBot="1">
      <c r="B9" s="469"/>
      <c r="C9" s="470"/>
      <c r="D9" s="478"/>
      <c r="E9" s="479"/>
      <c r="F9" s="479"/>
      <c r="G9" s="479"/>
      <c r="H9" s="479"/>
      <c r="I9" s="479"/>
      <c r="J9" s="479"/>
      <c r="K9" s="479"/>
      <c r="L9" s="479"/>
      <c r="M9" s="479"/>
      <c r="N9" s="479"/>
      <c r="O9" s="469"/>
      <c r="P9" s="473"/>
      <c r="Q9" s="257"/>
    </row>
    <row r="10" spans="2:17">
      <c r="P10" s="257"/>
      <c r="Q10" s="257"/>
    </row>
    <row r="11" spans="2:17" ht="14.45" customHeight="1">
      <c r="B11" s="461" t="s">
        <v>194</v>
      </c>
      <c r="C11" s="462"/>
      <c r="D11" s="462"/>
      <c r="E11" s="462"/>
      <c r="F11" s="462"/>
      <c r="G11" s="462"/>
      <c r="H11" s="462"/>
      <c r="I11" s="462"/>
      <c r="J11" s="462"/>
      <c r="K11" s="462"/>
      <c r="L11" s="462"/>
      <c r="M11" s="462"/>
      <c r="N11" s="462"/>
      <c r="O11" s="462"/>
      <c r="P11" s="462"/>
      <c r="Q11" s="257"/>
    </row>
    <row r="12" spans="2:17">
      <c r="B12" s="457" t="s">
        <v>195</v>
      </c>
      <c r="C12" s="457"/>
      <c r="D12" s="381" t="s">
        <v>1308</v>
      </c>
      <c r="E12" s="381"/>
      <c r="F12" s="381"/>
      <c r="G12" s="381"/>
      <c r="H12" s="381"/>
      <c r="I12" s="381"/>
      <c r="J12" s="381"/>
      <c r="K12" s="381"/>
      <c r="L12" s="381"/>
      <c r="M12" s="381"/>
      <c r="N12" s="381"/>
      <c r="O12" s="381"/>
      <c r="P12" s="381"/>
      <c r="Q12" s="257"/>
    </row>
    <row r="13" spans="2:17" ht="66.75" customHeight="1">
      <c r="B13" s="457" t="s">
        <v>196</v>
      </c>
      <c r="C13" s="457"/>
      <c r="D13" s="458" t="s">
        <v>1309</v>
      </c>
      <c r="E13" s="458"/>
      <c r="F13" s="458"/>
      <c r="G13" s="458"/>
      <c r="H13" s="458"/>
      <c r="I13" s="458"/>
      <c r="J13" s="458"/>
      <c r="K13" s="458"/>
      <c r="L13" s="458"/>
      <c r="M13" s="458"/>
      <c r="N13" s="458"/>
      <c r="O13" s="458"/>
      <c r="P13" s="458"/>
    </row>
    <row r="14" spans="2:17">
      <c r="B14" s="457" t="s">
        <v>1310</v>
      </c>
      <c r="C14" s="457"/>
      <c r="D14" s="459" t="s">
        <v>1311</v>
      </c>
      <c r="E14" s="381"/>
      <c r="F14" s="381"/>
      <c r="G14" s="381"/>
      <c r="H14" s="381"/>
      <c r="I14" s="381"/>
      <c r="J14" s="381"/>
      <c r="K14" s="381"/>
      <c r="L14" s="381"/>
      <c r="M14" s="381"/>
      <c r="N14" s="381"/>
      <c r="O14" s="381"/>
      <c r="P14" s="381"/>
    </row>
    <row r="15" spans="2:17">
      <c r="B15" s="457" t="s">
        <v>197</v>
      </c>
      <c r="C15" s="457"/>
      <c r="D15" s="460" t="s">
        <v>1311</v>
      </c>
      <c r="E15" s="381"/>
      <c r="F15" s="381"/>
      <c r="G15" s="381"/>
      <c r="H15" s="381"/>
      <c r="I15" s="381"/>
      <c r="J15" s="381"/>
      <c r="K15" s="381"/>
      <c r="L15" s="381"/>
      <c r="M15" s="381"/>
      <c r="N15" s="381"/>
      <c r="O15" s="381"/>
      <c r="P15" s="381"/>
    </row>
    <row r="16" spans="2:17">
      <c r="B16" s="457" t="s">
        <v>198</v>
      </c>
      <c r="C16" s="457"/>
      <c r="D16" s="460" t="s">
        <v>1312</v>
      </c>
      <c r="E16" s="381"/>
      <c r="F16" s="381"/>
      <c r="G16" s="381"/>
      <c r="H16" s="381"/>
      <c r="I16" s="381"/>
      <c r="J16" s="381"/>
      <c r="K16" s="381"/>
      <c r="L16" s="381"/>
      <c r="M16" s="381"/>
      <c r="N16" s="381"/>
      <c r="O16" s="381"/>
      <c r="P16" s="381"/>
    </row>
    <row r="17" spans="1:17">
      <c r="B17" s="258"/>
      <c r="C17" s="258"/>
      <c r="D17" s="259"/>
      <c r="E17" s="259"/>
      <c r="F17" s="259"/>
      <c r="G17" s="259"/>
      <c r="H17" s="259"/>
      <c r="I17" s="259"/>
      <c r="J17" s="259"/>
      <c r="K17" s="259"/>
      <c r="L17" s="259"/>
      <c r="M17" s="259"/>
      <c r="N17" s="259"/>
    </row>
    <row r="18" spans="1:17">
      <c r="B18" s="461" t="s">
        <v>199</v>
      </c>
      <c r="C18" s="462"/>
      <c r="D18" s="462"/>
      <c r="E18" s="462"/>
      <c r="F18" s="462"/>
      <c r="G18" s="462"/>
      <c r="H18" s="462"/>
      <c r="I18" s="462"/>
      <c r="J18" s="462"/>
      <c r="K18" s="462"/>
      <c r="L18" s="462"/>
      <c r="M18" s="462"/>
      <c r="N18" s="462"/>
      <c r="O18" s="462"/>
      <c r="P18" s="462"/>
    </row>
    <row r="19" spans="1:17" ht="15.75">
      <c r="A19" s="260"/>
      <c r="B19" s="446" t="s">
        <v>200</v>
      </c>
      <c r="C19" s="447"/>
      <c r="D19" s="447"/>
      <c r="E19" s="447"/>
      <c r="F19" s="448"/>
      <c r="G19" s="463" t="s">
        <v>201</v>
      </c>
      <c r="H19" s="463"/>
      <c r="I19" s="463"/>
      <c r="J19" s="463"/>
      <c r="K19" s="463"/>
      <c r="L19" s="463"/>
      <c r="M19" s="463"/>
      <c r="N19" s="463"/>
      <c r="O19" s="463"/>
      <c r="P19" s="463"/>
      <c r="Q19" s="260"/>
    </row>
    <row r="20" spans="1:17" ht="18.75">
      <c r="A20" s="260"/>
      <c r="B20" s="446" t="s">
        <v>202</v>
      </c>
      <c r="C20" s="447"/>
      <c r="D20" s="447"/>
      <c r="E20" s="447"/>
      <c r="F20" s="448"/>
      <c r="G20" s="449" t="s">
        <v>55</v>
      </c>
      <c r="H20" s="449"/>
      <c r="I20" s="449"/>
      <c r="J20" s="449"/>
      <c r="K20" s="449"/>
      <c r="L20" s="449"/>
      <c r="M20" s="449"/>
      <c r="N20" s="449"/>
      <c r="O20" s="449"/>
      <c r="P20" s="449"/>
      <c r="Q20" s="260"/>
    </row>
    <row r="21" spans="1:17" ht="18.75">
      <c r="A21" s="260"/>
      <c r="B21" s="446" t="s">
        <v>203</v>
      </c>
      <c r="C21" s="447"/>
      <c r="D21" s="447"/>
      <c r="E21" s="447"/>
      <c r="F21" s="448"/>
      <c r="G21" s="449" t="s">
        <v>1313</v>
      </c>
      <c r="H21" s="449"/>
      <c r="I21" s="449"/>
      <c r="J21" s="449"/>
      <c r="K21" s="449"/>
      <c r="L21" s="449"/>
      <c r="M21" s="449"/>
      <c r="N21" s="449"/>
      <c r="O21" s="449"/>
      <c r="P21" s="449"/>
      <c r="Q21" s="260"/>
    </row>
    <row r="22" spans="1:17" ht="15.75" thickBot="1"/>
    <row r="23" spans="1:17">
      <c r="A23" s="260"/>
      <c r="B23" s="450" t="s">
        <v>204</v>
      </c>
      <c r="C23" s="452" t="s">
        <v>205</v>
      </c>
      <c r="D23" s="452"/>
      <c r="E23" s="452"/>
      <c r="F23" s="452"/>
      <c r="G23" s="452"/>
      <c r="H23" s="452"/>
      <c r="I23" s="452"/>
      <c r="J23" s="452"/>
      <c r="K23" s="452"/>
      <c r="L23" s="452"/>
      <c r="M23" s="452"/>
      <c r="N23" s="452"/>
      <c r="O23" s="453" t="s">
        <v>206</v>
      </c>
      <c r="P23" s="455" t="s">
        <v>207</v>
      </c>
      <c r="Q23" s="260"/>
    </row>
    <row r="24" spans="1:17">
      <c r="A24" s="260"/>
      <c r="B24" s="451"/>
      <c r="C24" s="457" t="s">
        <v>208</v>
      </c>
      <c r="D24" s="457"/>
      <c r="E24" s="457"/>
      <c r="F24" s="457"/>
      <c r="G24" s="457"/>
      <c r="H24" s="457"/>
      <c r="I24" s="457"/>
      <c r="J24" s="457"/>
      <c r="K24" s="457"/>
      <c r="L24" s="457"/>
      <c r="M24" s="457"/>
      <c r="N24" s="457"/>
      <c r="O24" s="454"/>
      <c r="P24" s="456"/>
      <c r="Q24" s="260"/>
    </row>
    <row r="25" spans="1:17">
      <c r="A25" s="261"/>
      <c r="B25" s="262">
        <v>1</v>
      </c>
      <c r="C25" s="442" t="s">
        <v>209</v>
      </c>
      <c r="D25" s="442"/>
      <c r="E25" s="442"/>
      <c r="F25" s="442"/>
      <c r="G25" s="442"/>
      <c r="H25" s="442"/>
      <c r="I25" s="442"/>
      <c r="J25" s="442"/>
      <c r="K25" s="442"/>
      <c r="L25" s="442"/>
      <c r="M25" s="442"/>
      <c r="N25" s="442"/>
      <c r="O25" s="262"/>
      <c r="P25" s="263" t="s">
        <v>210</v>
      </c>
      <c r="Q25" s="261"/>
    </row>
    <row r="26" spans="1:17" ht="58.5" customHeight="1">
      <c r="A26" s="261"/>
      <c r="B26" s="262">
        <v>2</v>
      </c>
      <c r="C26" s="442" t="s">
        <v>196</v>
      </c>
      <c r="D26" s="442"/>
      <c r="E26" s="442"/>
      <c r="F26" s="442"/>
      <c r="G26" s="442"/>
      <c r="H26" s="442"/>
      <c r="I26" s="442"/>
      <c r="J26" s="442"/>
      <c r="K26" s="442"/>
      <c r="L26" s="442"/>
      <c r="M26" s="442"/>
      <c r="N26" s="442"/>
      <c r="O26" s="264" t="s">
        <v>1314</v>
      </c>
      <c r="P26" s="265" t="s">
        <v>1311</v>
      </c>
      <c r="Q26" s="261"/>
    </row>
    <row r="27" spans="1:17" ht="55.5" customHeight="1">
      <c r="A27" s="261"/>
      <c r="B27" s="262">
        <v>3</v>
      </c>
      <c r="C27" s="442" t="s">
        <v>211</v>
      </c>
      <c r="D27" s="442"/>
      <c r="E27" s="442"/>
      <c r="F27" s="442"/>
      <c r="G27" s="442"/>
      <c r="H27" s="442"/>
      <c r="I27" s="442"/>
      <c r="J27" s="442"/>
      <c r="K27" s="442"/>
      <c r="L27" s="442"/>
      <c r="M27" s="442"/>
      <c r="N27" s="442"/>
      <c r="O27" s="262" t="s">
        <v>1315</v>
      </c>
      <c r="P27" s="265" t="s">
        <v>1316</v>
      </c>
      <c r="Q27" s="261"/>
    </row>
    <row r="28" spans="1:17" ht="45">
      <c r="A28" s="261"/>
      <c r="B28" s="262">
        <v>4</v>
      </c>
      <c r="C28" s="442" t="s">
        <v>197</v>
      </c>
      <c r="D28" s="442"/>
      <c r="E28" s="442"/>
      <c r="F28" s="442"/>
      <c r="G28" s="442"/>
      <c r="H28" s="442"/>
      <c r="I28" s="442"/>
      <c r="J28" s="442"/>
      <c r="K28" s="442"/>
      <c r="L28" s="442"/>
      <c r="M28" s="442"/>
      <c r="N28" s="442"/>
      <c r="O28" s="264" t="s">
        <v>1317</v>
      </c>
      <c r="P28" s="266" t="s">
        <v>1311</v>
      </c>
      <c r="Q28" s="261"/>
    </row>
    <row r="29" spans="1:17" ht="45">
      <c r="A29" s="261"/>
      <c r="B29" s="262">
        <v>5</v>
      </c>
      <c r="C29" s="442" t="s">
        <v>212</v>
      </c>
      <c r="D29" s="442"/>
      <c r="E29" s="442"/>
      <c r="F29" s="442"/>
      <c r="G29" s="442"/>
      <c r="H29" s="442"/>
      <c r="I29" s="442"/>
      <c r="J29" s="442"/>
      <c r="K29" s="442"/>
      <c r="L29" s="442"/>
      <c r="M29" s="442"/>
      <c r="N29" s="442"/>
      <c r="O29" s="264" t="s">
        <v>1318</v>
      </c>
      <c r="P29" s="266" t="s">
        <v>1312</v>
      </c>
      <c r="Q29" s="261"/>
    </row>
    <row r="30" spans="1:17" ht="75.75" customHeight="1">
      <c r="A30" s="261"/>
      <c r="B30" s="262">
        <v>6</v>
      </c>
      <c r="C30" s="442" t="s">
        <v>213</v>
      </c>
      <c r="D30" s="442"/>
      <c r="E30" s="442"/>
      <c r="F30" s="442"/>
      <c r="G30" s="442"/>
      <c r="H30" s="442"/>
      <c r="I30" s="442"/>
      <c r="J30" s="442"/>
      <c r="K30" s="442"/>
      <c r="L30" s="442"/>
      <c r="M30" s="442"/>
      <c r="N30" s="442"/>
      <c r="O30" s="267" t="s">
        <v>1319</v>
      </c>
      <c r="P30" s="266" t="s">
        <v>1320</v>
      </c>
      <c r="Q30" s="261"/>
    </row>
    <row r="31" spans="1:17" ht="87.75" customHeight="1">
      <c r="A31" s="261"/>
      <c r="B31" s="262">
        <v>7</v>
      </c>
      <c r="C31" s="442" t="s">
        <v>214</v>
      </c>
      <c r="D31" s="442"/>
      <c r="E31" s="442"/>
      <c r="F31" s="442"/>
      <c r="G31" s="442"/>
      <c r="H31" s="442"/>
      <c r="I31" s="442"/>
      <c r="J31" s="442"/>
      <c r="K31" s="442"/>
      <c r="L31" s="442"/>
      <c r="M31" s="442"/>
      <c r="N31" s="442"/>
      <c r="O31" s="264" t="s">
        <v>1321</v>
      </c>
      <c r="P31" s="265"/>
      <c r="Q31" s="261"/>
    </row>
    <row r="32" spans="1:17" ht="67.5" customHeight="1">
      <c r="A32" s="261"/>
      <c r="B32" s="262">
        <v>8</v>
      </c>
      <c r="C32" s="442" t="s">
        <v>215</v>
      </c>
      <c r="D32" s="442"/>
      <c r="E32" s="442"/>
      <c r="F32" s="442"/>
      <c r="G32" s="442"/>
      <c r="H32" s="442"/>
      <c r="I32" s="442"/>
      <c r="J32" s="442"/>
      <c r="K32" s="442"/>
      <c r="L32" s="442"/>
      <c r="M32" s="442"/>
      <c r="N32" s="442"/>
      <c r="O32" s="262" t="s">
        <v>1322</v>
      </c>
      <c r="P32" s="265" t="s">
        <v>1323</v>
      </c>
      <c r="Q32" s="261"/>
    </row>
    <row r="33" spans="1:17" ht="60" customHeight="1">
      <c r="A33" s="261"/>
      <c r="B33" s="262">
        <v>9</v>
      </c>
      <c r="C33" s="442" t="s">
        <v>216</v>
      </c>
      <c r="D33" s="442"/>
      <c r="E33" s="442"/>
      <c r="F33" s="442"/>
      <c r="G33" s="442"/>
      <c r="H33" s="442"/>
      <c r="I33" s="442"/>
      <c r="J33" s="442"/>
      <c r="K33" s="442"/>
      <c r="L33" s="442"/>
      <c r="M33" s="442"/>
      <c r="N33" s="442"/>
      <c r="O33" s="264" t="s">
        <v>1324</v>
      </c>
      <c r="P33" s="265"/>
      <c r="Q33" s="261"/>
    </row>
    <row r="34" spans="1:17">
      <c r="A34" s="261"/>
      <c r="B34" s="262">
        <v>10</v>
      </c>
      <c r="C34" s="445" t="s">
        <v>217</v>
      </c>
      <c r="D34" s="445"/>
      <c r="E34" s="445"/>
      <c r="F34" s="445"/>
      <c r="G34" s="445"/>
      <c r="H34" s="445"/>
      <c r="I34" s="445"/>
      <c r="J34" s="445"/>
      <c r="K34" s="445"/>
      <c r="L34" s="445"/>
      <c r="M34" s="445"/>
      <c r="N34" s="445"/>
      <c r="Q34" s="261"/>
    </row>
    <row r="35" spans="1:17" ht="45">
      <c r="A35" s="261"/>
      <c r="B35" s="262">
        <v>11</v>
      </c>
      <c r="C35" s="442" t="s">
        <v>218</v>
      </c>
      <c r="D35" s="442"/>
      <c r="E35" s="442"/>
      <c r="F35" s="442"/>
      <c r="G35" s="442"/>
      <c r="H35" s="442"/>
      <c r="I35" s="442"/>
      <c r="J35" s="442"/>
      <c r="K35" s="442"/>
      <c r="L35" s="442"/>
      <c r="M35" s="442"/>
      <c r="N35" s="442"/>
      <c r="O35" s="268" t="s">
        <v>1325</v>
      </c>
      <c r="P35" s="269" t="s">
        <v>1320</v>
      </c>
      <c r="Q35" s="261"/>
    </row>
    <row r="36" spans="1:17">
      <c r="A36" s="261"/>
      <c r="B36" s="262">
        <v>12</v>
      </c>
      <c r="C36" s="442" t="s">
        <v>219</v>
      </c>
      <c r="D36" s="442"/>
      <c r="E36" s="442"/>
      <c r="F36" s="442"/>
      <c r="G36" s="442"/>
      <c r="H36" s="442"/>
      <c r="I36" s="442"/>
      <c r="J36" s="442"/>
      <c r="K36" s="442"/>
      <c r="L36" s="442"/>
      <c r="M36" s="442"/>
      <c r="N36" s="442"/>
      <c r="O36" s="262"/>
      <c r="P36" s="265"/>
      <c r="Q36" s="261"/>
    </row>
    <row r="37" spans="1:17" ht="48.75" customHeight="1">
      <c r="A37" s="261"/>
      <c r="B37" s="262">
        <v>13</v>
      </c>
      <c r="C37" s="442" t="s">
        <v>220</v>
      </c>
      <c r="D37" s="442"/>
      <c r="E37" s="442"/>
      <c r="F37" s="442"/>
      <c r="G37" s="442"/>
      <c r="H37" s="442"/>
      <c r="I37" s="442"/>
      <c r="J37" s="442"/>
      <c r="K37" s="442"/>
      <c r="L37" s="442"/>
      <c r="M37" s="442"/>
      <c r="N37" s="442"/>
      <c r="O37" s="262" t="s">
        <v>1326</v>
      </c>
      <c r="P37" s="265" t="s">
        <v>1327</v>
      </c>
      <c r="Q37" s="261"/>
    </row>
    <row r="38" spans="1:17" ht="44.25" customHeight="1">
      <c r="A38" s="261"/>
      <c r="B38" s="262">
        <v>14</v>
      </c>
      <c r="C38" s="442" t="s">
        <v>221</v>
      </c>
      <c r="D38" s="442"/>
      <c r="E38" s="442"/>
      <c r="F38" s="442"/>
      <c r="G38" s="442"/>
      <c r="H38" s="442"/>
      <c r="I38" s="442"/>
      <c r="J38" s="442"/>
      <c r="K38" s="442"/>
      <c r="L38" s="442"/>
      <c r="M38" s="442"/>
      <c r="N38" s="442"/>
      <c r="O38" s="262" t="s">
        <v>1328</v>
      </c>
      <c r="P38" s="265"/>
      <c r="Q38" s="261"/>
    </row>
    <row r="39" spans="1:17">
      <c r="A39" s="261"/>
      <c r="B39" s="262">
        <v>15</v>
      </c>
      <c r="C39" s="442" t="s">
        <v>222</v>
      </c>
      <c r="D39" s="442"/>
      <c r="E39" s="442"/>
      <c r="F39" s="442"/>
      <c r="G39" s="442"/>
      <c r="H39" s="442"/>
      <c r="I39" s="442"/>
      <c r="J39" s="442"/>
      <c r="K39" s="442"/>
      <c r="L39" s="442"/>
      <c r="M39" s="442"/>
      <c r="N39" s="442"/>
      <c r="O39" s="262" t="s">
        <v>1328</v>
      </c>
      <c r="P39" s="270"/>
      <c r="Q39" s="261"/>
    </row>
    <row r="40" spans="1:17" ht="51" customHeight="1">
      <c r="A40" s="261"/>
      <c r="B40" s="262">
        <v>16</v>
      </c>
      <c r="C40" s="442" t="s">
        <v>223</v>
      </c>
      <c r="D40" s="442"/>
      <c r="E40" s="442"/>
      <c r="F40" s="442"/>
      <c r="G40" s="442"/>
      <c r="H40" s="442"/>
      <c r="I40" s="442"/>
      <c r="J40" s="442"/>
      <c r="K40" s="442"/>
      <c r="L40" s="442"/>
      <c r="M40" s="442"/>
      <c r="N40" s="442"/>
      <c r="O40" s="262"/>
      <c r="P40" s="270" t="s">
        <v>1329</v>
      </c>
      <c r="Q40" s="261"/>
    </row>
    <row r="41" spans="1:17" ht="67.5" customHeight="1">
      <c r="A41" s="261"/>
      <c r="B41" s="262">
        <v>17</v>
      </c>
      <c r="C41" s="442" t="s">
        <v>224</v>
      </c>
      <c r="D41" s="442"/>
      <c r="E41" s="442"/>
      <c r="F41" s="442"/>
      <c r="G41" s="442"/>
      <c r="H41" s="442"/>
      <c r="I41" s="442"/>
      <c r="J41" s="442"/>
      <c r="K41" s="442"/>
      <c r="L41" s="442"/>
      <c r="M41" s="442"/>
      <c r="N41" s="442"/>
      <c r="O41" s="264" t="s">
        <v>1330</v>
      </c>
      <c r="P41" s="269" t="s">
        <v>1331</v>
      </c>
      <c r="Q41" s="261"/>
    </row>
    <row r="42" spans="1:17" ht="49.5" customHeight="1">
      <c r="A42" s="261"/>
      <c r="B42" s="262">
        <v>18</v>
      </c>
      <c r="C42" s="442" t="s">
        <v>225</v>
      </c>
      <c r="D42" s="442"/>
      <c r="E42" s="442"/>
      <c r="F42" s="442"/>
      <c r="G42" s="442"/>
      <c r="H42" s="442"/>
      <c r="I42" s="442"/>
      <c r="J42" s="442"/>
      <c r="K42" s="442"/>
      <c r="L42" s="442"/>
      <c r="M42" s="442"/>
      <c r="N42" s="442"/>
      <c r="O42" s="264" t="s">
        <v>1332</v>
      </c>
      <c r="P42" s="266"/>
      <c r="Q42" s="261"/>
    </row>
    <row r="43" spans="1:17" ht="45">
      <c r="A43" s="261"/>
      <c r="B43" s="262">
        <v>19</v>
      </c>
      <c r="C43" s="442" t="s">
        <v>226</v>
      </c>
      <c r="D43" s="442"/>
      <c r="E43" s="442"/>
      <c r="F43" s="442"/>
      <c r="G43" s="442"/>
      <c r="H43" s="442"/>
      <c r="I43" s="442"/>
      <c r="J43" s="442"/>
      <c r="K43" s="442"/>
      <c r="L43" s="442"/>
      <c r="M43" s="442"/>
      <c r="N43" s="442"/>
      <c r="O43" s="264" t="s">
        <v>1333</v>
      </c>
      <c r="P43" s="266" t="s">
        <v>1331</v>
      </c>
      <c r="Q43" s="261"/>
    </row>
    <row r="44" spans="1:17">
      <c r="A44" s="261"/>
      <c r="B44" s="262">
        <v>20</v>
      </c>
      <c r="C44" s="442" t="s">
        <v>227</v>
      </c>
      <c r="D44" s="442"/>
      <c r="E44" s="442"/>
      <c r="F44" s="442"/>
      <c r="G44" s="442"/>
      <c r="H44" s="442"/>
      <c r="I44" s="442"/>
      <c r="J44" s="442"/>
      <c r="K44" s="442"/>
      <c r="L44" s="442"/>
      <c r="M44" s="442"/>
      <c r="N44" s="442"/>
      <c r="O44" s="262" t="s">
        <v>1334</v>
      </c>
      <c r="P44" s="265" t="s">
        <v>1335</v>
      </c>
      <c r="Q44" s="261"/>
    </row>
    <row r="45" spans="1:17">
      <c r="A45" s="261"/>
      <c r="B45" s="262">
        <v>21</v>
      </c>
      <c r="C45" s="442" t="s">
        <v>228</v>
      </c>
      <c r="D45" s="442"/>
      <c r="E45" s="442"/>
      <c r="F45" s="442"/>
      <c r="G45" s="442"/>
      <c r="H45" s="442"/>
      <c r="I45" s="442"/>
      <c r="J45" s="442"/>
      <c r="K45" s="442"/>
      <c r="L45" s="442"/>
      <c r="M45" s="442"/>
      <c r="N45" s="442"/>
      <c r="O45" s="262" t="s">
        <v>1336</v>
      </c>
      <c r="P45" s="265"/>
      <c r="Q45" s="261"/>
    </row>
    <row r="46" spans="1:17">
      <c r="A46" s="261"/>
      <c r="B46" s="262">
        <v>22</v>
      </c>
      <c r="C46" s="442" t="s">
        <v>229</v>
      </c>
      <c r="D46" s="442"/>
      <c r="E46" s="442"/>
      <c r="F46" s="442"/>
      <c r="G46" s="442"/>
      <c r="H46" s="442"/>
      <c r="I46" s="442"/>
      <c r="J46" s="442"/>
      <c r="K46" s="442"/>
      <c r="L46" s="442"/>
      <c r="M46" s="442"/>
      <c r="N46" s="442"/>
      <c r="O46" s="271"/>
      <c r="P46" s="265"/>
      <c r="Q46" s="261"/>
    </row>
    <row r="47" spans="1:17" ht="45">
      <c r="A47" s="261"/>
      <c r="B47" s="262">
        <v>23</v>
      </c>
      <c r="C47" s="442" t="s">
        <v>1337</v>
      </c>
      <c r="D47" s="442"/>
      <c r="E47" s="442"/>
      <c r="F47" s="442"/>
      <c r="G47" s="442"/>
      <c r="H47" s="442"/>
      <c r="I47" s="442"/>
      <c r="J47" s="442"/>
      <c r="K47" s="442"/>
      <c r="L47" s="442"/>
      <c r="M47" s="442"/>
      <c r="N47" s="442"/>
      <c r="O47" s="262" t="s">
        <v>1338</v>
      </c>
      <c r="P47" s="266" t="s">
        <v>1331</v>
      </c>
      <c r="Q47" s="261"/>
    </row>
    <row r="48" spans="1:17">
      <c r="A48" s="261"/>
      <c r="B48" s="262">
        <v>24</v>
      </c>
      <c r="C48" s="442" t="s">
        <v>230</v>
      </c>
      <c r="D48" s="442"/>
      <c r="E48" s="442"/>
      <c r="F48" s="442"/>
      <c r="G48" s="442"/>
      <c r="H48" s="442"/>
      <c r="I48" s="442"/>
      <c r="J48" s="442"/>
      <c r="K48" s="442"/>
      <c r="L48" s="442"/>
      <c r="M48" s="442"/>
      <c r="N48" s="442"/>
      <c r="O48" s="262" t="s">
        <v>1339</v>
      </c>
      <c r="P48" s="265"/>
      <c r="Q48" s="261"/>
    </row>
    <row r="49" spans="1:17" ht="44.25" customHeight="1">
      <c r="A49" s="261"/>
      <c r="B49" s="262">
        <v>25</v>
      </c>
      <c r="C49" s="442" t="s">
        <v>231</v>
      </c>
      <c r="D49" s="442"/>
      <c r="E49" s="442"/>
      <c r="F49" s="442"/>
      <c r="G49" s="442"/>
      <c r="H49" s="442"/>
      <c r="I49" s="442"/>
      <c r="J49" s="442"/>
      <c r="K49" s="442"/>
      <c r="L49" s="442"/>
      <c r="M49" s="442"/>
      <c r="N49" s="442"/>
      <c r="O49" s="262" t="s">
        <v>1339</v>
      </c>
      <c r="P49" s="265" t="s">
        <v>1340</v>
      </c>
      <c r="Q49" s="261"/>
    </row>
    <row r="50" spans="1:17">
      <c r="A50" s="261"/>
      <c r="B50" s="262">
        <v>26</v>
      </c>
      <c r="C50" s="442" t="s">
        <v>232</v>
      </c>
      <c r="D50" s="442"/>
      <c r="E50" s="442"/>
      <c r="F50" s="442"/>
      <c r="G50" s="442"/>
      <c r="H50" s="442"/>
      <c r="I50" s="442"/>
      <c r="J50" s="442"/>
      <c r="K50" s="442"/>
      <c r="L50" s="442"/>
      <c r="M50" s="442"/>
      <c r="N50" s="442"/>
      <c r="O50" s="262" t="s">
        <v>1339</v>
      </c>
      <c r="P50" s="265"/>
      <c r="Q50" s="261"/>
    </row>
    <row r="51" spans="1:17" ht="36">
      <c r="A51" s="261"/>
      <c r="B51" s="262">
        <v>27</v>
      </c>
      <c r="C51" s="442" t="s">
        <v>1341</v>
      </c>
      <c r="D51" s="442"/>
      <c r="E51" s="442"/>
      <c r="F51" s="442"/>
      <c r="G51" s="442"/>
      <c r="H51" s="442"/>
      <c r="I51" s="442"/>
      <c r="J51" s="442"/>
      <c r="K51" s="442"/>
      <c r="L51" s="442"/>
      <c r="M51" s="442"/>
      <c r="N51" s="442"/>
      <c r="O51" s="262" t="s">
        <v>1342</v>
      </c>
      <c r="P51" s="265" t="s">
        <v>1343</v>
      </c>
      <c r="Q51" s="261"/>
    </row>
    <row r="52" spans="1:17" ht="45">
      <c r="A52" s="261"/>
      <c r="B52" s="262">
        <v>28</v>
      </c>
      <c r="C52" s="442" t="s">
        <v>233</v>
      </c>
      <c r="D52" s="442"/>
      <c r="E52" s="442"/>
      <c r="F52" s="442"/>
      <c r="G52" s="442"/>
      <c r="H52" s="442"/>
      <c r="I52" s="442"/>
      <c r="J52" s="442"/>
      <c r="K52" s="442"/>
      <c r="L52" s="442"/>
      <c r="M52" s="442"/>
      <c r="N52" s="442"/>
      <c r="O52" s="262" t="s">
        <v>1344</v>
      </c>
      <c r="P52" s="266" t="s">
        <v>1345</v>
      </c>
      <c r="Q52" s="261"/>
    </row>
    <row r="53" spans="1:17" ht="48">
      <c r="A53" s="261"/>
      <c r="B53" s="262">
        <v>29</v>
      </c>
      <c r="C53" s="442" t="s">
        <v>234</v>
      </c>
      <c r="D53" s="442"/>
      <c r="E53" s="442"/>
      <c r="F53" s="442"/>
      <c r="G53" s="442"/>
      <c r="H53" s="442"/>
      <c r="I53" s="442"/>
      <c r="J53" s="442"/>
      <c r="K53" s="442"/>
      <c r="L53" s="442"/>
      <c r="M53" s="442"/>
      <c r="N53" s="442"/>
      <c r="O53" s="262" t="s">
        <v>1346</v>
      </c>
      <c r="P53" s="265" t="s">
        <v>1347</v>
      </c>
      <c r="Q53" s="261"/>
    </row>
    <row r="54" spans="1:17" ht="30">
      <c r="A54" s="261"/>
      <c r="B54" s="262">
        <v>30</v>
      </c>
      <c r="C54" s="442" t="s">
        <v>235</v>
      </c>
      <c r="D54" s="442"/>
      <c r="E54" s="442"/>
      <c r="F54" s="442"/>
      <c r="G54" s="442"/>
      <c r="H54" s="442"/>
      <c r="I54" s="442"/>
      <c r="J54" s="442"/>
      <c r="K54" s="442"/>
      <c r="L54" s="442"/>
      <c r="M54" s="442"/>
      <c r="N54" s="442"/>
      <c r="O54" s="264" t="s">
        <v>1348</v>
      </c>
      <c r="P54" s="265"/>
      <c r="Q54" s="261"/>
    </row>
    <row r="55" spans="1:17" ht="38.25" customHeight="1">
      <c r="A55" s="261"/>
      <c r="B55" s="262">
        <v>31</v>
      </c>
      <c r="C55" s="442" t="s">
        <v>236</v>
      </c>
      <c r="D55" s="442"/>
      <c r="E55" s="442"/>
      <c r="F55" s="442"/>
      <c r="G55" s="442"/>
      <c r="H55" s="442"/>
      <c r="I55" s="442"/>
      <c r="J55" s="442"/>
      <c r="K55" s="442"/>
      <c r="L55" s="442"/>
      <c r="M55" s="442"/>
      <c r="N55" s="442"/>
      <c r="O55" s="264" t="s">
        <v>1349</v>
      </c>
      <c r="P55" s="265"/>
      <c r="Q55" s="261"/>
    </row>
    <row r="56" spans="1:17" ht="23.25" customHeight="1">
      <c r="A56" s="261"/>
      <c r="B56" s="262">
        <v>32</v>
      </c>
      <c r="C56" s="442" t="s">
        <v>237</v>
      </c>
      <c r="D56" s="442"/>
      <c r="E56" s="442"/>
      <c r="F56" s="442"/>
      <c r="G56" s="442"/>
      <c r="H56" s="442"/>
      <c r="I56" s="442"/>
      <c r="J56" s="442"/>
      <c r="K56" s="442"/>
      <c r="L56" s="442"/>
      <c r="M56" s="442"/>
      <c r="N56" s="442"/>
      <c r="O56" s="264" t="s">
        <v>1350</v>
      </c>
      <c r="P56" s="266" t="s">
        <v>1351</v>
      </c>
      <c r="Q56" s="261"/>
    </row>
    <row r="57" spans="1:17" ht="30">
      <c r="A57" s="261"/>
      <c r="B57" s="262">
        <v>33</v>
      </c>
      <c r="C57" s="442" t="s">
        <v>238</v>
      </c>
      <c r="D57" s="442"/>
      <c r="E57" s="442"/>
      <c r="F57" s="442"/>
      <c r="G57" s="442"/>
      <c r="H57" s="442"/>
      <c r="I57" s="442"/>
      <c r="J57" s="442"/>
      <c r="K57" s="442"/>
      <c r="L57" s="442"/>
      <c r="M57" s="442"/>
      <c r="N57" s="442"/>
      <c r="O57" s="264" t="s">
        <v>1352</v>
      </c>
      <c r="P57" s="265"/>
      <c r="Q57" s="261"/>
    </row>
    <row r="58" spans="1:17">
      <c r="A58" s="261"/>
      <c r="B58" s="262">
        <v>34</v>
      </c>
      <c r="C58" s="444" t="s">
        <v>239</v>
      </c>
      <c r="D58" s="444"/>
      <c r="E58" s="444"/>
      <c r="F58" s="444"/>
      <c r="G58" s="444"/>
      <c r="H58" s="444"/>
      <c r="I58" s="444"/>
      <c r="J58" s="444"/>
      <c r="K58" s="444"/>
      <c r="L58" s="444"/>
      <c r="M58" s="444"/>
      <c r="N58" s="444"/>
      <c r="O58" s="264" t="s">
        <v>1353</v>
      </c>
      <c r="P58" s="265"/>
      <c r="Q58" s="261"/>
    </row>
    <row r="59" spans="1:17">
      <c r="A59" s="261"/>
      <c r="B59" s="262"/>
      <c r="C59" s="441" t="s">
        <v>240</v>
      </c>
      <c r="D59" s="441"/>
      <c r="E59" s="441"/>
      <c r="F59" s="441"/>
      <c r="G59" s="441"/>
      <c r="H59" s="441"/>
      <c r="I59" s="441"/>
      <c r="J59" s="441"/>
      <c r="K59" s="441"/>
      <c r="L59" s="441"/>
      <c r="M59" s="441"/>
      <c r="N59" s="441"/>
      <c r="O59" s="262"/>
      <c r="P59" s="265"/>
      <c r="Q59" s="261"/>
    </row>
    <row r="60" spans="1:17" ht="60">
      <c r="A60" s="261"/>
      <c r="B60" s="262">
        <v>35</v>
      </c>
      <c r="C60" s="442" t="s">
        <v>241</v>
      </c>
      <c r="D60" s="442"/>
      <c r="E60" s="442"/>
      <c r="F60" s="442"/>
      <c r="G60" s="442"/>
      <c r="H60" s="442"/>
      <c r="I60" s="442"/>
      <c r="J60" s="442"/>
      <c r="K60" s="442"/>
      <c r="L60" s="442"/>
      <c r="M60" s="442"/>
      <c r="N60" s="442"/>
      <c r="O60" s="264" t="s">
        <v>1354</v>
      </c>
      <c r="P60" s="265"/>
      <c r="Q60" s="261"/>
    </row>
    <row r="61" spans="1:17">
      <c r="A61" s="261"/>
      <c r="B61" s="262">
        <v>36</v>
      </c>
      <c r="C61" s="442" t="s">
        <v>242</v>
      </c>
      <c r="D61" s="442"/>
      <c r="E61" s="442"/>
      <c r="F61" s="442"/>
      <c r="G61" s="442"/>
      <c r="H61" s="442"/>
      <c r="I61" s="442"/>
      <c r="J61" s="442"/>
      <c r="K61" s="442"/>
      <c r="L61" s="442"/>
      <c r="M61" s="442"/>
      <c r="N61" s="442"/>
      <c r="O61" s="272">
        <v>0.82</v>
      </c>
      <c r="P61" s="265"/>
      <c r="Q61" s="261"/>
    </row>
    <row r="62" spans="1:17" ht="45">
      <c r="A62" s="261"/>
      <c r="B62" s="262">
        <v>37</v>
      </c>
      <c r="C62" s="442" t="s">
        <v>243</v>
      </c>
      <c r="D62" s="442"/>
      <c r="E62" s="442"/>
      <c r="F62" s="442"/>
      <c r="G62" s="442"/>
      <c r="H62" s="442"/>
      <c r="I62" s="442"/>
      <c r="J62" s="442"/>
      <c r="K62" s="442"/>
      <c r="L62" s="442"/>
      <c r="M62" s="442"/>
      <c r="N62" s="442"/>
      <c r="O62" s="264" t="s">
        <v>1355</v>
      </c>
      <c r="P62" s="265"/>
      <c r="Q62" s="261"/>
    </row>
    <row r="63" spans="1:17">
      <c r="A63" s="261"/>
      <c r="B63" s="262"/>
      <c r="C63" s="441" t="s">
        <v>244</v>
      </c>
      <c r="D63" s="441"/>
      <c r="E63" s="441"/>
      <c r="F63" s="441"/>
      <c r="G63" s="441"/>
      <c r="H63" s="441"/>
      <c r="I63" s="441"/>
      <c r="J63" s="441"/>
      <c r="K63" s="441"/>
      <c r="L63" s="441"/>
      <c r="M63" s="441"/>
      <c r="N63" s="441"/>
      <c r="O63" s="264"/>
      <c r="P63" s="265"/>
      <c r="Q63" s="261"/>
    </row>
    <row r="64" spans="1:17" ht="60">
      <c r="A64" s="261"/>
      <c r="B64" s="262">
        <v>38</v>
      </c>
      <c r="C64" s="442" t="s">
        <v>245</v>
      </c>
      <c r="D64" s="442" t="s">
        <v>154</v>
      </c>
      <c r="E64" s="442" t="s">
        <v>154</v>
      </c>
      <c r="F64" s="442" t="s">
        <v>154</v>
      </c>
      <c r="G64" s="442" t="s">
        <v>154</v>
      </c>
      <c r="H64" s="442" t="s">
        <v>154</v>
      </c>
      <c r="I64" s="442" t="s">
        <v>154</v>
      </c>
      <c r="J64" s="442" t="s">
        <v>154</v>
      </c>
      <c r="K64" s="442" t="s">
        <v>154</v>
      </c>
      <c r="L64" s="442" t="s">
        <v>154</v>
      </c>
      <c r="M64" s="442" t="s">
        <v>154</v>
      </c>
      <c r="N64" s="442" t="s">
        <v>154</v>
      </c>
      <c r="O64" s="264" t="s">
        <v>1354</v>
      </c>
      <c r="P64" s="265"/>
      <c r="Q64" s="261"/>
    </row>
    <row r="65" spans="1:17" ht="30">
      <c r="A65" s="261"/>
      <c r="B65" s="262">
        <v>39</v>
      </c>
      <c r="C65" s="442" t="s">
        <v>160</v>
      </c>
      <c r="D65" s="442" t="s">
        <v>160</v>
      </c>
      <c r="E65" s="442" t="s">
        <v>160</v>
      </c>
      <c r="F65" s="442" t="s">
        <v>160</v>
      </c>
      <c r="G65" s="442" t="s">
        <v>160</v>
      </c>
      <c r="H65" s="442" t="s">
        <v>160</v>
      </c>
      <c r="I65" s="442" t="s">
        <v>160</v>
      </c>
      <c r="J65" s="442" t="s">
        <v>160</v>
      </c>
      <c r="K65" s="442" t="s">
        <v>160</v>
      </c>
      <c r="L65" s="442" t="s">
        <v>160</v>
      </c>
      <c r="M65" s="442" t="s">
        <v>160</v>
      </c>
      <c r="N65" s="442" t="s">
        <v>160</v>
      </c>
      <c r="O65" s="264" t="s">
        <v>1356</v>
      </c>
      <c r="P65" s="265"/>
      <c r="Q65" s="261"/>
    </row>
    <row r="66" spans="1:17" ht="30">
      <c r="A66" s="261"/>
      <c r="B66" s="262">
        <v>40</v>
      </c>
      <c r="C66" s="442" t="s">
        <v>165</v>
      </c>
      <c r="D66" s="442" t="s">
        <v>165</v>
      </c>
      <c r="E66" s="442" t="s">
        <v>165</v>
      </c>
      <c r="F66" s="442" t="s">
        <v>165</v>
      </c>
      <c r="G66" s="442" t="s">
        <v>165</v>
      </c>
      <c r="H66" s="442" t="s">
        <v>165</v>
      </c>
      <c r="I66" s="442" t="s">
        <v>165</v>
      </c>
      <c r="J66" s="442" t="s">
        <v>165</v>
      </c>
      <c r="K66" s="442" t="s">
        <v>165</v>
      </c>
      <c r="L66" s="442" t="s">
        <v>165</v>
      </c>
      <c r="M66" s="442" t="s">
        <v>165</v>
      </c>
      <c r="N66" s="442" t="s">
        <v>165</v>
      </c>
      <c r="O66" s="264" t="s">
        <v>1357</v>
      </c>
      <c r="P66" s="265"/>
      <c r="Q66" s="261"/>
    </row>
    <row r="67" spans="1:17">
      <c r="A67" s="261"/>
      <c r="B67" s="262"/>
      <c r="C67" s="441" t="s">
        <v>246</v>
      </c>
      <c r="D67" s="441"/>
      <c r="E67" s="441"/>
      <c r="F67" s="441"/>
      <c r="G67" s="441"/>
      <c r="H67" s="441"/>
      <c r="I67" s="441"/>
      <c r="J67" s="441"/>
      <c r="K67" s="441"/>
      <c r="L67" s="441"/>
      <c r="M67" s="441"/>
      <c r="N67" s="441"/>
      <c r="O67" s="264"/>
      <c r="P67" s="265"/>
      <c r="Q67" s="261"/>
    </row>
    <row r="68" spans="1:17" ht="60">
      <c r="A68" s="261"/>
      <c r="B68" s="262">
        <v>41</v>
      </c>
      <c r="C68" s="442" t="s">
        <v>247</v>
      </c>
      <c r="D68" s="442"/>
      <c r="E68" s="442"/>
      <c r="F68" s="442"/>
      <c r="G68" s="442"/>
      <c r="H68" s="442"/>
      <c r="I68" s="442"/>
      <c r="J68" s="442"/>
      <c r="K68" s="442"/>
      <c r="L68" s="442"/>
      <c r="M68" s="442"/>
      <c r="N68" s="442"/>
      <c r="O68" s="264" t="s">
        <v>1354</v>
      </c>
      <c r="P68" s="265"/>
      <c r="Q68" s="261"/>
    </row>
    <row r="69" spans="1:17" ht="30">
      <c r="A69" s="261"/>
      <c r="B69" s="262">
        <v>42</v>
      </c>
      <c r="C69" s="442" t="s">
        <v>1358</v>
      </c>
      <c r="D69" s="442"/>
      <c r="E69" s="442"/>
      <c r="F69" s="442"/>
      <c r="G69" s="442"/>
      <c r="H69" s="442"/>
      <c r="I69" s="442"/>
      <c r="J69" s="442"/>
      <c r="K69" s="442"/>
      <c r="L69" s="442"/>
      <c r="M69" s="442"/>
      <c r="N69" s="442"/>
      <c r="O69" s="264" t="s">
        <v>1357</v>
      </c>
      <c r="P69" s="265"/>
      <c r="Q69" s="261"/>
    </row>
    <row r="70" spans="1:17" ht="45">
      <c r="C70" s="443" t="s">
        <v>248</v>
      </c>
      <c r="D70" s="443"/>
      <c r="E70" s="443"/>
      <c r="F70" s="443"/>
      <c r="G70" s="443"/>
      <c r="H70" s="443"/>
      <c r="I70" s="443" t="s">
        <v>249</v>
      </c>
      <c r="J70" s="443"/>
      <c r="K70" s="443" t="s">
        <v>250</v>
      </c>
      <c r="L70" s="443"/>
      <c r="M70" s="443"/>
      <c r="N70" s="273" t="s">
        <v>251</v>
      </c>
    </row>
    <row r="71" spans="1:17" ht="45.75" customHeight="1">
      <c r="B71" s="262">
        <v>43</v>
      </c>
      <c r="C71" s="438" t="s">
        <v>252</v>
      </c>
      <c r="D71" s="439"/>
      <c r="E71" s="439"/>
      <c r="F71" s="439"/>
      <c r="G71" s="439"/>
      <c r="H71" s="440"/>
      <c r="I71" s="381">
        <v>23</v>
      </c>
      <c r="J71" s="381"/>
      <c r="K71" s="381">
        <f>23-12</f>
        <v>11</v>
      </c>
      <c r="L71" s="381"/>
      <c r="M71" s="381"/>
      <c r="N71" s="274">
        <f>K71/I71</f>
        <v>0.47826086956521741</v>
      </c>
    </row>
  </sheetData>
  <mergeCells count="78">
    <mergeCell ref="B12:C12"/>
    <mergeCell ref="D12:P12"/>
    <mergeCell ref="B2:C9"/>
    <mergeCell ref="D2:N5"/>
    <mergeCell ref="O2:P9"/>
    <mergeCell ref="D6:N9"/>
    <mergeCell ref="B11:P11"/>
    <mergeCell ref="B20:F20"/>
    <mergeCell ref="G20:P20"/>
    <mergeCell ref="B13:C13"/>
    <mergeCell ref="D13:P13"/>
    <mergeCell ref="B14:C14"/>
    <mergeCell ref="D14:P14"/>
    <mergeCell ref="B15:C15"/>
    <mergeCell ref="D15:P15"/>
    <mergeCell ref="B16:C16"/>
    <mergeCell ref="D16:P16"/>
    <mergeCell ref="B18:P18"/>
    <mergeCell ref="B19:F19"/>
    <mergeCell ref="G19:P19"/>
    <mergeCell ref="C30:N30"/>
    <mergeCell ref="B21:F21"/>
    <mergeCell ref="G21:P21"/>
    <mergeCell ref="B23:B24"/>
    <mergeCell ref="C23:N23"/>
    <mergeCell ref="O23:O24"/>
    <mergeCell ref="P23:P24"/>
    <mergeCell ref="C24:N24"/>
    <mergeCell ref="C25:N25"/>
    <mergeCell ref="C26:N26"/>
    <mergeCell ref="C27:N27"/>
    <mergeCell ref="C28:N28"/>
    <mergeCell ref="C29:N29"/>
    <mergeCell ref="C42:N42"/>
    <mergeCell ref="C31:N31"/>
    <mergeCell ref="C32:N32"/>
    <mergeCell ref="C33:N33"/>
    <mergeCell ref="C34:N34"/>
    <mergeCell ref="C35:N35"/>
    <mergeCell ref="C36:N36"/>
    <mergeCell ref="C37:N37"/>
    <mergeCell ref="C38:N38"/>
    <mergeCell ref="C39:N39"/>
    <mergeCell ref="C40:N40"/>
    <mergeCell ref="C41:N41"/>
    <mergeCell ref="C54:N54"/>
    <mergeCell ref="C43:N43"/>
    <mergeCell ref="C44:N44"/>
    <mergeCell ref="C45:N45"/>
    <mergeCell ref="C46:N46"/>
    <mergeCell ref="C47:N47"/>
    <mergeCell ref="C48:N48"/>
    <mergeCell ref="C49:N49"/>
    <mergeCell ref="C50:N50"/>
    <mergeCell ref="C51:N51"/>
    <mergeCell ref="C52:N52"/>
    <mergeCell ref="C53:N53"/>
    <mergeCell ref="C66:N66"/>
    <mergeCell ref="C55:N55"/>
    <mergeCell ref="C56:N56"/>
    <mergeCell ref="C57:N57"/>
    <mergeCell ref="C58:N58"/>
    <mergeCell ref="C59:N59"/>
    <mergeCell ref="C60:N60"/>
    <mergeCell ref="C61:N61"/>
    <mergeCell ref="C62:N62"/>
    <mergeCell ref="C63:N63"/>
    <mergeCell ref="C64:N64"/>
    <mergeCell ref="C65:N65"/>
    <mergeCell ref="C71:H71"/>
    <mergeCell ref="I71:J71"/>
    <mergeCell ref="K71:M71"/>
    <mergeCell ref="C67:N67"/>
    <mergeCell ref="C68:N68"/>
    <mergeCell ref="C69:N69"/>
    <mergeCell ref="C70:H70"/>
    <mergeCell ref="I70:J70"/>
    <mergeCell ref="K70:M70"/>
  </mergeCells>
  <hyperlinks>
    <hyperlink ref="D14" r:id="rId1"/>
    <hyperlink ref="D15" r:id="rId2"/>
    <hyperlink ref="D16" r:id="rId3"/>
    <hyperlink ref="P28" r:id="rId4"/>
    <hyperlink ref="P29" r:id="rId5"/>
    <hyperlink ref="P30" r:id="rId6"/>
    <hyperlink ref="P35" r:id="rId7"/>
    <hyperlink ref="P41" r:id="rId8"/>
    <hyperlink ref="P43" r:id="rId9"/>
    <hyperlink ref="P47" r:id="rId10"/>
    <hyperlink ref="P52" r:id="rId11"/>
    <hyperlink ref="P56" r:id="rId12"/>
  </hyperlinks>
  <pageMargins left="0.7" right="0.7" top="0.75" bottom="0.75" header="0.3" footer="0.3"/>
  <pageSetup orientation="portrait" r:id="rId13"/>
  <drawing r:id="rId14"/>
  <legacyDrawing r:id="rId1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000"/>
  <sheetViews>
    <sheetView showGridLines="0" topLeftCell="A13" workbookViewId="0">
      <selection activeCell="F14" sqref="F14"/>
    </sheetView>
  </sheetViews>
  <sheetFormatPr baseColWidth="10" defaultColWidth="14.42578125" defaultRowHeight="15" customHeight="1"/>
  <cols>
    <col min="1" max="1" width="12.5703125" customWidth="1"/>
    <col min="2" max="2" width="17.42578125" customWidth="1"/>
    <col min="3" max="3" width="62.42578125" customWidth="1"/>
    <col min="4" max="4" width="14.42578125" customWidth="1"/>
    <col min="5" max="5" width="11.7109375" customWidth="1"/>
    <col min="6" max="6" width="14.85546875" customWidth="1"/>
    <col min="7" max="7" width="16.7109375" customWidth="1"/>
    <col min="8" max="8" width="18.140625" customWidth="1"/>
    <col min="9" max="10" width="16.140625" customWidth="1"/>
    <col min="11" max="11" width="12.42578125" customWidth="1"/>
    <col min="12" max="12" width="19.140625" customWidth="1"/>
    <col min="13" max="13" width="17.28515625" customWidth="1"/>
    <col min="14" max="14" width="19.5703125" customWidth="1"/>
    <col min="15" max="15" width="11.7109375" customWidth="1"/>
    <col min="16" max="16" width="14.42578125" customWidth="1"/>
    <col min="17" max="17" width="10" customWidth="1"/>
    <col min="18" max="18" width="28.7109375" hidden="1" customWidth="1"/>
    <col min="19" max="19" width="29.28515625" hidden="1" customWidth="1"/>
    <col min="20" max="21" width="10" customWidth="1"/>
    <col min="22" max="26" width="12.5703125" customWidth="1"/>
  </cols>
  <sheetData>
    <row r="1" spans="1:21" ht="15" customHeight="1">
      <c r="A1" s="383" t="s">
        <v>1</v>
      </c>
      <c r="B1" s="384"/>
      <c r="C1" s="389" t="s">
        <v>332</v>
      </c>
      <c r="D1" s="390"/>
      <c r="E1" s="390"/>
      <c r="F1" s="390"/>
      <c r="G1" s="390"/>
      <c r="H1" s="390"/>
      <c r="I1" s="390"/>
      <c r="J1" s="390"/>
      <c r="K1" s="390"/>
      <c r="L1" s="384"/>
      <c r="M1" s="383" t="s">
        <v>1</v>
      </c>
      <c r="N1" s="390"/>
      <c r="O1" s="390"/>
      <c r="P1" s="384"/>
      <c r="U1" s="5">
        <v>0</v>
      </c>
    </row>
    <row r="2" spans="1:21">
      <c r="A2" s="385"/>
      <c r="B2" s="386"/>
      <c r="C2" s="385"/>
      <c r="D2" s="391"/>
      <c r="E2" s="391"/>
      <c r="F2" s="391"/>
      <c r="G2" s="391"/>
      <c r="H2" s="391"/>
      <c r="I2" s="391"/>
      <c r="J2" s="391"/>
      <c r="K2" s="391"/>
      <c r="L2" s="386"/>
      <c r="M2" s="385"/>
      <c r="N2" s="391"/>
      <c r="O2" s="391"/>
      <c r="P2" s="386"/>
      <c r="U2" s="5">
        <v>20</v>
      </c>
    </row>
    <row r="3" spans="1:21">
      <c r="A3" s="385"/>
      <c r="B3" s="386"/>
      <c r="C3" s="385"/>
      <c r="D3" s="391"/>
      <c r="E3" s="391"/>
      <c r="F3" s="391"/>
      <c r="G3" s="391"/>
      <c r="H3" s="391"/>
      <c r="I3" s="391"/>
      <c r="J3" s="391"/>
      <c r="K3" s="391"/>
      <c r="L3" s="386"/>
      <c r="M3" s="385"/>
      <c r="N3" s="391"/>
      <c r="O3" s="391"/>
      <c r="P3" s="386"/>
      <c r="U3" s="5">
        <v>40</v>
      </c>
    </row>
    <row r="4" spans="1:21">
      <c r="A4" s="385"/>
      <c r="B4" s="386"/>
      <c r="C4" s="487"/>
      <c r="D4" s="488"/>
      <c r="E4" s="488"/>
      <c r="F4" s="488"/>
      <c r="G4" s="488"/>
      <c r="H4" s="488"/>
      <c r="I4" s="488"/>
      <c r="J4" s="488"/>
      <c r="K4" s="488"/>
      <c r="L4" s="489"/>
      <c r="M4" s="385"/>
      <c r="N4" s="391"/>
      <c r="O4" s="391"/>
      <c r="P4" s="386"/>
      <c r="U4" s="5">
        <v>60</v>
      </c>
    </row>
    <row r="5" spans="1:21">
      <c r="A5" s="385"/>
      <c r="B5" s="386"/>
      <c r="C5" s="480" t="e">
        <f>#REF!</f>
        <v>#REF!</v>
      </c>
      <c r="D5" s="391"/>
      <c r="E5" s="391"/>
      <c r="F5" s="391"/>
      <c r="G5" s="391"/>
      <c r="H5" s="391"/>
      <c r="I5" s="391"/>
      <c r="J5" s="391"/>
      <c r="K5" s="391"/>
      <c r="L5" s="386"/>
      <c r="M5" s="385"/>
      <c r="N5" s="391"/>
      <c r="O5" s="391"/>
      <c r="P5" s="386"/>
      <c r="U5" s="5">
        <v>80</v>
      </c>
    </row>
    <row r="6" spans="1:21">
      <c r="A6" s="385"/>
      <c r="B6" s="386"/>
      <c r="C6" s="385"/>
      <c r="D6" s="391"/>
      <c r="E6" s="391"/>
      <c r="F6" s="391"/>
      <c r="G6" s="391"/>
      <c r="H6" s="391"/>
      <c r="I6" s="391"/>
      <c r="J6" s="391"/>
      <c r="K6" s="391"/>
      <c r="L6" s="386"/>
      <c r="M6" s="385"/>
      <c r="N6" s="391"/>
      <c r="O6" s="391"/>
      <c r="P6" s="386"/>
      <c r="U6" s="5">
        <v>100</v>
      </c>
    </row>
    <row r="7" spans="1:21">
      <c r="A7" s="385"/>
      <c r="B7" s="386"/>
      <c r="C7" s="385"/>
      <c r="D7" s="391"/>
      <c r="E7" s="391"/>
      <c r="F7" s="391"/>
      <c r="G7" s="391"/>
      <c r="H7" s="391"/>
      <c r="I7" s="391"/>
      <c r="J7" s="391"/>
      <c r="K7" s="391"/>
      <c r="L7" s="386"/>
      <c r="M7" s="385"/>
      <c r="N7" s="391"/>
      <c r="O7" s="391"/>
      <c r="P7" s="386"/>
    </row>
    <row r="8" spans="1:21">
      <c r="A8" s="385"/>
      <c r="B8" s="386"/>
      <c r="C8" s="385"/>
      <c r="D8" s="391"/>
      <c r="E8" s="391"/>
      <c r="F8" s="391"/>
      <c r="G8" s="391"/>
      <c r="H8" s="391"/>
      <c r="I8" s="391"/>
      <c r="J8" s="391"/>
      <c r="K8" s="391"/>
      <c r="L8" s="386"/>
      <c r="M8" s="385"/>
      <c r="N8" s="391"/>
      <c r="O8" s="391"/>
      <c r="P8" s="386"/>
    </row>
    <row r="9" spans="1:21">
      <c r="A9" s="387"/>
      <c r="B9" s="388"/>
      <c r="C9" s="387"/>
      <c r="D9" s="392"/>
      <c r="E9" s="392"/>
      <c r="F9" s="392"/>
      <c r="G9" s="392"/>
      <c r="H9" s="392"/>
      <c r="I9" s="392"/>
      <c r="J9" s="392"/>
      <c r="K9" s="392"/>
      <c r="L9" s="388"/>
      <c r="M9" s="387"/>
      <c r="N9" s="392"/>
      <c r="O9" s="392"/>
      <c r="P9" s="388"/>
    </row>
    <row r="11" spans="1:21" ht="63.75">
      <c r="A11" s="149" t="s">
        <v>1080</v>
      </c>
      <c r="B11" s="150" t="s">
        <v>74</v>
      </c>
      <c r="C11" s="150" t="s">
        <v>1081</v>
      </c>
      <c r="D11" s="150" t="s">
        <v>1082</v>
      </c>
      <c r="E11" s="150" t="s">
        <v>1083</v>
      </c>
      <c r="F11" s="151" t="s">
        <v>1084</v>
      </c>
      <c r="G11" s="152" t="s">
        <v>1085</v>
      </c>
      <c r="H11" s="152" t="s">
        <v>1086</v>
      </c>
      <c r="I11" s="153" t="s">
        <v>1087</v>
      </c>
      <c r="J11" s="153" t="s">
        <v>1088</v>
      </c>
      <c r="K11" s="154" t="s">
        <v>1089</v>
      </c>
      <c r="L11" s="154" t="s">
        <v>1090</v>
      </c>
      <c r="M11" s="155" t="s">
        <v>1091</v>
      </c>
      <c r="N11" s="155" t="s">
        <v>1092</v>
      </c>
      <c r="O11" s="156" t="s">
        <v>1093</v>
      </c>
      <c r="P11" s="157" t="s">
        <v>1094</v>
      </c>
      <c r="R11" s="158" t="s">
        <v>1095</v>
      </c>
      <c r="S11" s="158" t="s">
        <v>1096</v>
      </c>
    </row>
    <row r="12" spans="1:21" ht="119.25" customHeight="1">
      <c r="A12" s="159" t="s">
        <v>1097</v>
      </c>
      <c r="B12" s="74" t="s">
        <v>134</v>
      </c>
      <c r="C12" s="37" t="s">
        <v>1098</v>
      </c>
      <c r="D12" s="43" t="s">
        <v>1099</v>
      </c>
      <c r="E12" s="43" t="s">
        <v>459</v>
      </c>
      <c r="F12" s="160">
        <f>VLOOKUP(E12,ADMINISTRATIVAS!$B$13:$L$76,11,FALSE)</f>
        <v>60</v>
      </c>
      <c r="G12" s="161">
        <v>40</v>
      </c>
      <c r="H12" s="161" t="str">
        <f>IF($F$12=G12,"CUMPLE",IF($F$12&lt;G12,"MENOR","MAYOR"))</f>
        <v>MAYOR</v>
      </c>
      <c r="I12" s="162">
        <v>60</v>
      </c>
      <c r="J12" s="162" t="str">
        <f t="shared" ref="J12:J21" si="0">IF($F12=I12,"CUMPLE",IF($F12&lt;I12,"MENOR","MAYOR"))</f>
        <v>CUMPLE</v>
      </c>
      <c r="K12" s="163">
        <v>60</v>
      </c>
      <c r="L12" s="164" t="str">
        <f t="shared" ref="L12:L21" si="1">IF($F12=K12,"CUMPLE",IF($F12&lt;K12,"MENOR","MAYOR"))</f>
        <v>CUMPLE</v>
      </c>
      <c r="M12" s="165">
        <v>80</v>
      </c>
      <c r="N12" s="165" t="str">
        <f t="shared" ref="N12:N21" si="2">IF($F12=M12,"CUMPLE",IF($F12&lt;M12,"MENOR","MAYOR"))</f>
        <v>MENOR</v>
      </c>
      <c r="O12" s="166">
        <v>100</v>
      </c>
      <c r="P12" s="167" t="str">
        <f t="shared" ref="P12:P21" si="3">IF($F12=O12,"CUMPLE",IF($F12&lt;O12,"MENOR","MAYOR"))</f>
        <v>MENOR</v>
      </c>
      <c r="R12" s="167" t="s">
        <v>1100</v>
      </c>
      <c r="S12" s="144" t="b">
        <f>IF(P22="CUMPLE",IF(P34="CUMPLE",IF(P56="CUMPLE",IF(P74="CUMPLE",IF(P76="CUMPLE", TRUE,FALSE)))))</f>
        <v>0</v>
      </c>
    </row>
    <row r="13" spans="1:21" ht="30">
      <c r="A13" s="159" t="s">
        <v>1101</v>
      </c>
      <c r="B13" s="74" t="s">
        <v>134</v>
      </c>
      <c r="C13" s="43" t="s">
        <v>1102</v>
      </c>
      <c r="D13" s="43" t="s">
        <v>1099</v>
      </c>
      <c r="E13" s="43" t="s">
        <v>488</v>
      </c>
      <c r="F13" s="160">
        <f>VLOOKUP(E13,ADMINISTRATIVAS!$B$13:$L$76,11,FALSE)</f>
        <v>60</v>
      </c>
      <c r="G13" s="168">
        <v>20</v>
      </c>
      <c r="H13" s="161" t="str">
        <f t="shared" ref="H13:H21" si="4">IF(F13=G13,"CUMPLE",IF(F13&lt;G13,"MENOR","MAYOR"))</f>
        <v>MAYOR</v>
      </c>
      <c r="I13" s="162">
        <v>40</v>
      </c>
      <c r="J13" s="162" t="str">
        <f t="shared" si="0"/>
        <v>MAYOR</v>
      </c>
      <c r="K13" s="169">
        <v>60</v>
      </c>
      <c r="L13" s="164" t="str">
        <f t="shared" si="1"/>
        <v>CUMPLE</v>
      </c>
      <c r="M13" s="165">
        <v>80</v>
      </c>
      <c r="N13" s="165" t="str">
        <f t="shared" si="2"/>
        <v>MENOR</v>
      </c>
      <c r="O13" s="166">
        <v>100</v>
      </c>
      <c r="P13" s="167" t="str">
        <f t="shared" si="3"/>
        <v>MENOR</v>
      </c>
      <c r="R13" s="170" t="s">
        <v>1103</v>
      </c>
      <c r="S13" s="144" t="b">
        <f>IF(N22="CUMPLE",IF(N34="CUMPLE",IF(N56="CUMPLE",IF(N74="CUMPLE", TRUE,FALSE))))</f>
        <v>0</v>
      </c>
    </row>
    <row r="14" spans="1:21" ht="210">
      <c r="A14" s="159" t="s">
        <v>1104</v>
      </c>
      <c r="B14" s="74" t="s">
        <v>134</v>
      </c>
      <c r="C14" s="37" t="s">
        <v>1105</v>
      </c>
      <c r="D14" s="43" t="s">
        <v>1099</v>
      </c>
      <c r="E14" s="43" t="s">
        <v>433</v>
      </c>
      <c r="F14" s="160">
        <f>VLOOKUP(E14,ADMINISTRATIVAS!$B$13:$L$76,11,FALSE)</f>
        <v>80</v>
      </c>
      <c r="G14" s="168">
        <v>20</v>
      </c>
      <c r="H14" s="161" t="str">
        <f t="shared" si="4"/>
        <v>MAYOR</v>
      </c>
      <c r="I14" s="162">
        <v>40</v>
      </c>
      <c r="J14" s="162" t="str">
        <f t="shared" si="0"/>
        <v>MAYOR</v>
      </c>
      <c r="K14" s="169">
        <v>60</v>
      </c>
      <c r="L14" s="164" t="str">
        <f t="shared" si="1"/>
        <v>MAYOR</v>
      </c>
      <c r="M14" s="165">
        <v>80</v>
      </c>
      <c r="N14" s="165" t="str">
        <f t="shared" si="2"/>
        <v>CUMPLE</v>
      </c>
      <c r="O14" s="166">
        <v>100</v>
      </c>
      <c r="P14" s="167" t="str">
        <f t="shared" si="3"/>
        <v>MENOR</v>
      </c>
      <c r="R14" s="164" t="s">
        <v>1106</v>
      </c>
      <c r="S14" s="144" t="b">
        <f>IF(L22="CUMPLE",IF(L34="CUMPLE",IF(L56="CUMPLE",TRUE,FALSE)))</f>
        <v>0</v>
      </c>
    </row>
    <row r="15" spans="1:21" ht="27.75" customHeight="1">
      <c r="A15" s="481" t="s">
        <v>1107</v>
      </c>
      <c r="B15" s="484" t="s">
        <v>134</v>
      </c>
      <c r="C15" s="397" t="s">
        <v>1108</v>
      </c>
      <c r="D15" s="37" t="s">
        <v>1109</v>
      </c>
      <c r="E15" s="37" t="s">
        <v>85</v>
      </c>
      <c r="F15" s="160">
        <f>VLOOKUP(E15,PHVA!$B$16:$K$39,10,FALSE)</f>
        <v>100</v>
      </c>
      <c r="G15" s="168">
        <v>20</v>
      </c>
      <c r="H15" s="161" t="str">
        <f t="shared" si="4"/>
        <v>MAYOR</v>
      </c>
      <c r="I15" s="162">
        <v>40</v>
      </c>
      <c r="J15" s="162" t="str">
        <f t="shared" si="0"/>
        <v>MAYOR</v>
      </c>
      <c r="K15" s="169">
        <v>60</v>
      </c>
      <c r="L15" s="164" t="str">
        <f t="shared" si="1"/>
        <v>MAYOR</v>
      </c>
      <c r="M15" s="165">
        <v>80</v>
      </c>
      <c r="N15" s="165" t="str">
        <f t="shared" si="2"/>
        <v>MAYOR</v>
      </c>
      <c r="O15" s="166">
        <v>100</v>
      </c>
      <c r="P15" s="167" t="str">
        <f t="shared" si="3"/>
        <v>CUMPLE</v>
      </c>
      <c r="R15" s="162" t="s">
        <v>1110</v>
      </c>
      <c r="S15" s="144" t="b">
        <f>IF(J22="CUMPLE",IF(J34="CUMPLE",TRUE,FALSE))</f>
        <v>0</v>
      </c>
    </row>
    <row r="16" spans="1:21" ht="27.75" customHeight="1">
      <c r="A16" s="482"/>
      <c r="B16" s="485"/>
      <c r="C16" s="485"/>
      <c r="D16" s="43" t="s">
        <v>1099</v>
      </c>
      <c r="E16" s="37" t="s">
        <v>340</v>
      </c>
      <c r="F16" s="160">
        <f>VLOOKUP(E16,ADMINISTRATIVAS!$B$13:$L$76,11,FALSE)</f>
        <v>80</v>
      </c>
      <c r="G16" s="168">
        <v>20</v>
      </c>
      <c r="H16" s="161" t="str">
        <f t="shared" si="4"/>
        <v>MAYOR</v>
      </c>
      <c r="I16" s="162">
        <v>40</v>
      </c>
      <c r="J16" s="162" t="str">
        <f t="shared" si="0"/>
        <v>MAYOR</v>
      </c>
      <c r="K16" s="169">
        <v>60</v>
      </c>
      <c r="L16" s="164" t="str">
        <f t="shared" si="1"/>
        <v>MAYOR</v>
      </c>
      <c r="M16" s="165">
        <v>80</v>
      </c>
      <c r="N16" s="165" t="str">
        <f t="shared" si="2"/>
        <v>CUMPLE</v>
      </c>
      <c r="O16" s="166">
        <v>100</v>
      </c>
      <c r="P16" s="167" t="str">
        <f t="shared" si="3"/>
        <v>MENOR</v>
      </c>
      <c r="R16" s="171" t="s">
        <v>1111</v>
      </c>
      <c r="S16" s="144" t="b">
        <f>IF(H22="CUMPLE",TRUE,FALSE)</f>
        <v>0</v>
      </c>
    </row>
    <row r="17" spans="1:19">
      <c r="A17" s="483"/>
      <c r="B17" s="396"/>
      <c r="C17" s="396"/>
      <c r="D17" s="37" t="s">
        <v>1109</v>
      </c>
      <c r="E17" s="37" t="s">
        <v>100</v>
      </c>
      <c r="F17" s="160">
        <f>VLOOKUP(E17,PHVA!$B$16:$K$39,10,FALSE)</f>
        <v>80</v>
      </c>
      <c r="G17" s="168">
        <v>20</v>
      </c>
      <c r="H17" s="161" t="str">
        <f t="shared" si="4"/>
        <v>MAYOR</v>
      </c>
      <c r="I17" s="162">
        <v>40</v>
      </c>
      <c r="J17" s="162" t="str">
        <f t="shared" si="0"/>
        <v>MAYOR</v>
      </c>
      <c r="K17" s="169">
        <v>60</v>
      </c>
      <c r="L17" s="164" t="str">
        <f t="shared" si="1"/>
        <v>MAYOR</v>
      </c>
      <c r="M17" s="165">
        <v>80</v>
      </c>
      <c r="N17" s="165" t="str">
        <f t="shared" si="2"/>
        <v>CUMPLE</v>
      </c>
      <c r="O17" s="166">
        <v>100</v>
      </c>
      <c r="P17" s="167" t="str">
        <f t="shared" si="3"/>
        <v>MENOR</v>
      </c>
    </row>
    <row r="18" spans="1:19" ht="75">
      <c r="A18" s="172" t="s">
        <v>1112</v>
      </c>
      <c r="B18" s="173" t="s">
        <v>288</v>
      </c>
      <c r="C18" s="174" t="s">
        <v>1113</v>
      </c>
      <c r="D18" s="174" t="s">
        <v>1114</v>
      </c>
      <c r="E18" s="174" t="s">
        <v>1112</v>
      </c>
      <c r="F18" s="175">
        <v>0</v>
      </c>
      <c r="G18" s="168">
        <v>20</v>
      </c>
      <c r="H18" s="161" t="str">
        <f t="shared" si="4"/>
        <v>MENOR</v>
      </c>
      <c r="I18" s="162">
        <v>40</v>
      </c>
      <c r="J18" s="162" t="str">
        <f t="shared" si="0"/>
        <v>MENOR</v>
      </c>
      <c r="K18" s="169">
        <v>60</v>
      </c>
      <c r="L18" s="169" t="str">
        <f t="shared" si="1"/>
        <v>MENOR</v>
      </c>
      <c r="M18" s="165">
        <v>80</v>
      </c>
      <c r="N18" s="165" t="str">
        <f t="shared" si="2"/>
        <v>MENOR</v>
      </c>
      <c r="O18" s="167">
        <v>100</v>
      </c>
      <c r="P18" s="167" t="str">
        <f t="shared" si="3"/>
        <v>MENOR</v>
      </c>
      <c r="R18" s="176" t="s">
        <v>1115</v>
      </c>
      <c r="S18" s="176" t="str">
        <f>IF($S$12=TRUE,"OPTIMIZADO",IF($S$13=TRUE,"GESTIONADO CUANTITATIVAMENTE",IF($S$14=TRUE,"DEFINIDO",IF($S$15=TRUE,"GESTIONADO",IF($S$16=TRUE,"INICIAL","NO ALCANZA NIVEL INICIAL")))))</f>
        <v>NO ALCANZA NIVEL INICIAL</v>
      </c>
    </row>
    <row r="19" spans="1:19" ht="105">
      <c r="A19" s="159" t="s">
        <v>1116</v>
      </c>
      <c r="B19" s="74" t="s">
        <v>134</v>
      </c>
      <c r="C19" s="37" t="s">
        <v>1117</v>
      </c>
      <c r="D19" s="43" t="s">
        <v>1099</v>
      </c>
      <c r="E19" s="37" t="s">
        <v>340</v>
      </c>
      <c r="F19" s="160">
        <f>VLOOKUP(E19,ADMINISTRATIVAS!$B$13:$L$76,11,FALSE)</f>
        <v>80</v>
      </c>
      <c r="G19" s="168">
        <v>20</v>
      </c>
      <c r="H19" s="161" t="str">
        <f t="shared" si="4"/>
        <v>MAYOR</v>
      </c>
      <c r="I19" s="162">
        <v>40</v>
      </c>
      <c r="J19" s="162" t="str">
        <f t="shared" si="0"/>
        <v>MAYOR</v>
      </c>
      <c r="K19" s="169">
        <v>60</v>
      </c>
      <c r="L19" s="164" t="str">
        <f t="shared" si="1"/>
        <v>MAYOR</v>
      </c>
      <c r="M19" s="165">
        <v>80</v>
      </c>
      <c r="N19" s="165" t="str">
        <f t="shared" si="2"/>
        <v>CUMPLE</v>
      </c>
      <c r="O19" s="166">
        <v>100</v>
      </c>
      <c r="P19" s="167" t="str">
        <f t="shared" si="3"/>
        <v>MENOR</v>
      </c>
    </row>
    <row r="20" spans="1:19" ht="63" customHeight="1">
      <c r="A20" s="159" t="s">
        <v>1118</v>
      </c>
      <c r="B20" s="74" t="s">
        <v>134</v>
      </c>
      <c r="C20" s="37" t="s">
        <v>1119</v>
      </c>
      <c r="D20" s="37" t="s">
        <v>1109</v>
      </c>
      <c r="E20" s="37" t="s">
        <v>85</v>
      </c>
      <c r="F20" s="160">
        <f>VLOOKUP(E20,PHVA!$B$16:$K$39,10,FALSE)</f>
        <v>100</v>
      </c>
      <c r="G20" s="168">
        <v>60</v>
      </c>
      <c r="H20" s="161" t="str">
        <f t="shared" si="4"/>
        <v>MAYOR</v>
      </c>
      <c r="I20" s="162">
        <v>60</v>
      </c>
      <c r="J20" s="162" t="str">
        <f t="shared" si="0"/>
        <v>MAYOR</v>
      </c>
      <c r="K20" s="169">
        <v>60</v>
      </c>
      <c r="L20" s="164" t="str">
        <f t="shared" si="1"/>
        <v>MAYOR</v>
      </c>
      <c r="M20" s="165">
        <v>80</v>
      </c>
      <c r="N20" s="165" t="str">
        <f t="shared" si="2"/>
        <v>MAYOR</v>
      </c>
      <c r="O20" s="166">
        <v>100</v>
      </c>
      <c r="P20" s="167" t="str">
        <f t="shared" si="3"/>
        <v>CUMPLE</v>
      </c>
    </row>
    <row r="21" spans="1:19" ht="36.75" customHeight="1">
      <c r="A21" s="159" t="s">
        <v>1120</v>
      </c>
      <c r="B21" s="74" t="s">
        <v>134</v>
      </c>
      <c r="C21" s="37" t="s">
        <v>1121</v>
      </c>
      <c r="D21" s="37" t="s">
        <v>1122</v>
      </c>
      <c r="E21" s="177" t="s">
        <v>1054</v>
      </c>
      <c r="F21" s="160">
        <f>VLOOKUP(E21,TECNICAS!$A$13:$K$117,11)</f>
        <v>80</v>
      </c>
      <c r="G21" s="168">
        <v>20</v>
      </c>
      <c r="H21" s="161" t="str">
        <f t="shared" si="4"/>
        <v>MAYOR</v>
      </c>
      <c r="I21" s="162">
        <v>40</v>
      </c>
      <c r="J21" s="162" t="str">
        <f t="shared" si="0"/>
        <v>MAYOR</v>
      </c>
      <c r="K21" s="169">
        <v>60</v>
      </c>
      <c r="L21" s="164" t="str">
        <f t="shared" si="1"/>
        <v>MAYOR</v>
      </c>
      <c r="M21" s="165">
        <v>60</v>
      </c>
      <c r="N21" s="165" t="str">
        <f t="shared" si="2"/>
        <v>MAYOR</v>
      </c>
      <c r="O21" s="166">
        <v>80</v>
      </c>
      <c r="P21" s="167" t="str">
        <f t="shared" si="3"/>
        <v>CUMPLE</v>
      </c>
    </row>
    <row r="22" spans="1:19" ht="27.75" customHeight="1">
      <c r="A22" s="178" t="s">
        <v>1123</v>
      </c>
      <c r="B22" s="179"/>
      <c r="C22" s="180"/>
      <c r="D22" s="180"/>
      <c r="E22" s="180"/>
      <c r="F22" s="181">
        <f t="shared" ref="F22:G22" si="5">SUM(F12:F21)</f>
        <v>720</v>
      </c>
      <c r="G22" s="179">
        <f t="shared" si="5"/>
        <v>260</v>
      </c>
      <c r="H22" s="179" t="str">
        <f>IFERROR(VLOOKUP("MENOR",H12:H21,1,FALSE),"CUMPLE")</f>
        <v>MENOR</v>
      </c>
      <c r="I22" s="179">
        <f>SUM(I12:I21)</f>
        <v>440</v>
      </c>
      <c r="J22" s="179" t="str">
        <f>IFERROR(VLOOKUP("MENOR",J12:J21,1,FALSE),"CUMPLE")</f>
        <v>MENOR</v>
      </c>
      <c r="K22" s="179">
        <f>SUM(K12:K21)</f>
        <v>600</v>
      </c>
      <c r="L22" s="179" t="str">
        <f>IFERROR(VLOOKUP("MENOR",L12:L21,1,FALSE),"CUMPLE")</f>
        <v>MENOR</v>
      </c>
      <c r="M22" s="179">
        <f>SUM(M12:M21)</f>
        <v>780</v>
      </c>
      <c r="N22" s="179" t="str">
        <f>IFERROR(VLOOKUP("MENOR",N12:N21,1,FALSE),"CUMPLE")</f>
        <v>MENOR</v>
      </c>
      <c r="O22" s="179">
        <f>SUM(O12:O21)</f>
        <v>980</v>
      </c>
      <c r="P22" s="179" t="str">
        <f>IFERROR(VLOOKUP("MENOR",P12:P21,1,FALSE),"CUMPLE")</f>
        <v>MENOR</v>
      </c>
    </row>
    <row r="23" spans="1:19" ht="15.75" customHeight="1">
      <c r="A23" s="172" t="s">
        <v>1124</v>
      </c>
      <c r="B23" s="173" t="s">
        <v>288</v>
      </c>
      <c r="C23" s="174" t="s">
        <v>323</v>
      </c>
      <c r="D23" s="174" t="s">
        <v>1114</v>
      </c>
      <c r="E23" s="174" t="s">
        <v>1124</v>
      </c>
      <c r="F23" s="175">
        <v>0</v>
      </c>
      <c r="G23" s="168" t="s">
        <v>137</v>
      </c>
      <c r="H23" s="168" t="s">
        <v>137</v>
      </c>
      <c r="I23" s="162">
        <v>40</v>
      </c>
      <c r="J23" s="162" t="str">
        <f t="shared" ref="J23:J33" si="6">IF($F23=I23,"CUMPLE",IF($F23&lt;I23,"MENOR","MAYOR"))</f>
        <v>MENOR</v>
      </c>
      <c r="K23" s="164">
        <v>60</v>
      </c>
      <c r="L23" s="164" t="str">
        <f t="shared" ref="L23:L33" si="7">IF($F23=K23,"CUMPLE",IF($F23&lt;K23,"MENOR","MAYOR"))</f>
        <v>MENOR</v>
      </c>
      <c r="M23" s="165">
        <v>80</v>
      </c>
      <c r="N23" s="165" t="str">
        <f t="shared" ref="N23:N33" si="8">IF($F23=M23,"CUMPLE",IF($F23&lt;M23,"MENOR","MAYOR"))</f>
        <v>MENOR</v>
      </c>
      <c r="O23" s="166">
        <v>100</v>
      </c>
      <c r="P23" s="167" t="str">
        <f t="shared" ref="P23:P33" si="9">IF($F23=O23,"CUMPLE",IF($F23&lt;O23,"MENOR","MAYOR"))</f>
        <v>MENOR</v>
      </c>
    </row>
    <row r="24" spans="1:19" ht="30.75" customHeight="1">
      <c r="A24" s="172" t="s">
        <v>1125</v>
      </c>
      <c r="B24" s="173" t="s">
        <v>134</v>
      </c>
      <c r="C24" s="174" t="s">
        <v>1126</v>
      </c>
      <c r="D24" s="174" t="s">
        <v>1114</v>
      </c>
      <c r="E24" s="174" t="s">
        <v>1124</v>
      </c>
      <c r="F24" s="175">
        <v>0</v>
      </c>
      <c r="G24" s="168" t="s">
        <v>137</v>
      </c>
      <c r="H24" s="168" t="s">
        <v>137</v>
      </c>
      <c r="I24" s="162">
        <v>60</v>
      </c>
      <c r="J24" s="162" t="str">
        <f t="shared" si="6"/>
        <v>MENOR</v>
      </c>
      <c r="K24" s="164">
        <v>60</v>
      </c>
      <c r="L24" s="164" t="str">
        <f t="shared" si="7"/>
        <v>MENOR</v>
      </c>
      <c r="M24" s="165">
        <v>80</v>
      </c>
      <c r="N24" s="165" t="str">
        <f t="shared" si="8"/>
        <v>MENOR</v>
      </c>
      <c r="O24" s="166">
        <v>100</v>
      </c>
      <c r="P24" s="167" t="str">
        <f t="shared" si="9"/>
        <v>MENOR</v>
      </c>
    </row>
    <row r="25" spans="1:19" ht="15.75" customHeight="1">
      <c r="A25" s="159" t="s">
        <v>1127</v>
      </c>
      <c r="B25" s="74" t="s">
        <v>134</v>
      </c>
      <c r="C25" s="37" t="s">
        <v>1128</v>
      </c>
      <c r="D25" s="37" t="s">
        <v>1109</v>
      </c>
      <c r="E25" s="43" t="s">
        <v>105</v>
      </c>
      <c r="F25" s="160">
        <f>VLOOKUP(E25,PHVA!$B$16:$K$39,10,FALSE)</f>
        <v>80</v>
      </c>
      <c r="G25" s="168" t="s">
        <v>137</v>
      </c>
      <c r="H25" s="168" t="s">
        <v>137</v>
      </c>
      <c r="I25" s="162">
        <v>40</v>
      </c>
      <c r="J25" s="162" t="str">
        <f t="shared" si="6"/>
        <v>MAYOR</v>
      </c>
      <c r="K25" s="164">
        <v>60</v>
      </c>
      <c r="L25" s="164" t="str">
        <f t="shared" si="7"/>
        <v>MAYOR</v>
      </c>
      <c r="M25" s="165">
        <v>80</v>
      </c>
      <c r="N25" s="165" t="str">
        <f t="shared" si="8"/>
        <v>CUMPLE</v>
      </c>
      <c r="O25" s="166">
        <v>100</v>
      </c>
      <c r="P25" s="167" t="str">
        <f t="shared" si="9"/>
        <v>MENOR</v>
      </c>
    </row>
    <row r="26" spans="1:19" ht="15.75" customHeight="1">
      <c r="A26" s="159" t="s">
        <v>1129</v>
      </c>
      <c r="B26" s="74" t="s">
        <v>134</v>
      </c>
      <c r="C26" s="35" t="s">
        <v>1130</v>
      </c>
      <c r="D26" s="37" t="s">
        <v>1122</v>
      </c>
      <c r="E26" s="182" t="s">
        <v>1043</v>
      </c>
      <c r="F26" s="160">
        <f>VLOOKUP(E26,TECNICAS!$A$13:$K$117,11)</f>
        <v>60</v>
      </c>
      <c r="G26" s="168" t="s">
        <v>137</v>
      </c>
      <c r="H26" s="168" t="s">
        <v>137</v>
      </c>
      <c r="I26" s="162">
        <v>40</v>
      </c>
      <c r="J26" s="162" t="str">
        <f t="shared" si="6"/>
        <v>MAYOR</v>
      </c>
      <c r="K26" s="164">
        <v>60</v>
      </c>
      <c r="L26" s="164" t="str">
        <f t="shared" si="7"/>
        <v>CUMPLE</v>
      </c>
      <c r="M26" s="165">
        <v>80</v>
      </c>
      <c r="N26" s="165" t="str">
        <f t="shared" si="8"/>
        <v>MENOR</v>
      </c>
      <c r="O26" s="166">
        <v>100</v>
      </c>
      <c r="P26" s="167" t="str">
        <f t="shared" si="9"/>
        <v>MENOR</v>
      </c>
    </row>
    <row r="27" spans="1:19" ht="15.75" customHeight="1">
      <c r="A27" s="159" t="s">
        <v>1131</v>
      </c>
      <c r="B27" s="74" t="s">
        <v>134</v>
      </c>
      <c r="C27" s="37" t="s">
        <v>1132</v>
      </c>
      <c r="D27" s="43" t="s">
        <v>1099</v>
      </c>
      <c r="E27" s="43" t="s">
        <v>454</v>
      </c>
      <c r="F27" s="160">
        <f>VLOOKUP(E27,ADMINISTRATIVAS!$B$13:$L$76,11,FALSE)</f>
        <v>60</v>
      </c>
      <c r="G27" s="168" t="s">
        <v>137</v>
      </c>
      <c r="H27" s="168" t="s">
        <v>137</v>
      </c>
      <c r="I27" s="162">
        <v>40</v>
      </c>
      <c r="J27" s="162" t="str">
        <f t="shared" si="6"/>
        <v>MAYOR</v>
      </c>
      <c r="K27" s="164">
        <v>60</v>
      </c>
      <c r="L27" s="164" t="str">
        <f t="shared" si="7"/>
        <v>CUMPLE</v>
      </c>
      <c r="M27" s="165">
        <v>80</v>
      </c>
      <c r="N27" s="165" t="str">
        <f t="shared" si="8"/>
        <v>MENOR</v>
      </c>
      <c r="O27" s="166">
        <v>100</v>
      </c>
      <c r="P27" s="167" t="str">
        <f t="shared" si="9"/>
        <v>MENOR</v>
      </c>
    </row>
    <row r="28" spans="1:19" ht="15.75" customHeight="1">
      <c r="A28" s="159" t="s">
        <v>1133</v>
      </c>
      <c r="B28" s="74" t="s">
        <v>134</v>
      </c>
      <c r="C28" s="37" t="s">
        <v>1134</v>
      </c>
      <c r="D28" s="43" t="s">
        <v>1099</v>
      </c>
      <c r="E28" s="43" t="s">
        <v>528</v>
      </c>
      <c r="F28" s="160">
        <f>VLOOKUP(E28,ADMINISTRATIVAS!$B$13:$L$76,11,FALSE)</f>
        <v>80</v>
      </c>
      <c r="G28" s="168" t="s">
        <v>137</v>
      </c>
      <c r="H28" s="168" t="s">
        <v>137</v>
      </c>
      <c r="I28" s="162">
        <v>40</v>
      </c>
      <c r="J28" s="162" t="str">
        <f t="shared" si="6"/>
        <v>MAYOR</v>
      </c>
      <c r="K28" s="164">
        <v>60</v>
      </c>
      <c r="L28" s="164" t="str">
        <f t="shared" si="7"/>
        <v>MAYOR</v>
      </c>
      <c r="M28" s="165">
        <v>80</v>
      </c>
      <c r="N28" s="165" t="str">
        <f t="shared" si="8"/>
        <v>CUMPLE</v>
      </c>
      <c r="O28" s="166">
        <v>100</v>
      </c>
      <c r="P28" s="167" t="str">
        <f t="shared" si="9"/>
        <v>MENOR</v>
      </c>
    </row>
    <row r="29" spans="1:19" ht="15.75" customHeight="1">
      <c r="A29" s="159" t="s">
        <v>1135</v>
      </c>
      <c r="B29" s="74" t="s">
        <v>134</v>
      </c>
      <c r="C29" s="37" t="s">
        <v>1136</v>
      </c>
      <c r="D29" s="43" t="s">
        <v>1099</v>
      </c>
      <c r="E29" s="43" t="s">
        <v>355</v>
      </c>
      <c r="F29" s="160">
        <f>VLOOKUP(E29,ADMINISTRATIVAS!$B$13:$L$76,11,FALSE)</f>
        <v>68</v>
      </c>
      <c r="G29" s="168" t="s">
        <v>137</v>
      </c>
      <c r="H29" s="168" t="s">
        <v>137</v>
      </c>
      <c r="I29" s="162">
        <v>40</v>
      </c>
      <c r="J29" s="162" t="str">
        <f t="shared" si="6"/>
        <v>MAYOR</v>
      </c>
      <c r="K29" s="164">
        <v>60</v>
      </c>
      <c r="L29" s="164" t="str">
        <f t="shared" si="7"/>
        <v>MAYOR</v>
      </c>
      <c r="M29" s="165">
        <v>80</v>
      </c>
      <c r="N29" s="165" t="str">
        <f t="shared" si="8"/>
        <v>MENOR</v>
      </c>
      <c r="O29" s="166">
        <v>100</v>
      </c>
      <c r="P29" s="167" t="str">
        <f t="shared" si="9"/>
        <v>MENOR</v>
      </c>
    </row>
    <row r="30" spans="1:19" ht="27.75" customHeight="1">
      <c r="A30" s="159" t="s">
        <v>1137</v>
      </c>
      <c r="B30" s="74" t="s">
        <v>134</v>
      </c>
      <c r="C30" s="37" t="s">
        <v>1138</v>
      </c>
      <c r="D30" s="43" t="s">
        <v>1099</v>
      </c>
      <c r="E30" s="43" t="s">
        <v>392</v>
      </c>
      <c r="F30" s="160">
        <f>VLOOKUP(E30,ADMINISTRATIVAS!$B$13:$L$76,11,FALSE)</f>
        <v>20</v>
      </c>
      <c r="G30" s="168" t="s">
        <v>137</v>
      </c>
      <c r="H30" s="168" t="s">
        <v>137</v>
      </c>
      <c r="I30" s="162">
        <v>40</v>
      </c>
      <c r="J30" s="162" t="str">
        <f t="shared" si="6"/>
        <v>MENOR</v>
      </c>
      <c r="K30" s="164">
        <v>60</v>
      </c>
      <c r="L30" s="164" t="str">
        <f t="shared" si="7"/>
        <v>MENOR</v>
      </c>
      <c r="M30" s="165">
        <v>80</v>
      </c>
      <c r="N30" s="165" t="str">
        <f t="shared" si="8"/>
        <v>MENOR</v>
      </c>
      <c r="O30" s="166">
        <v>100</v>
      </c>
      <c r="P30" s="167" t="str">
        <f t="shared" si="9"/>
        <v>MENOR</v>
      </c>
    </row>
    <row r="31" spans="1:19" ht="27.75" customHeight="1">
      <c r="A31" s="159" t="s">
        <v>1139</v>
      </c>
      <c r="B31" s="74" t="s">
        <v>134</v>
      </c>
      <c r="C31" s="37" t="s">
        <v>1140</v>
      </c>
      <c r="D31" s="37" t="s">
        <v>1122</v>
      </c>
      <c r="E31" s="182" t="s">
        <v>837</v>
      </c>
      <c r="F31" s="160">
        <f>VLOOKUP(E31,TECNICAS!$A$13:$K$117,11)</f>
        <v>40</v>
      </c>
      <c r="G31" s="168" t="s">
        <v>137</v>
      </c>
      <c r="H31" s="168" t="s">
        <v>137</v>
      </c>
      <c r="I31" s="162">
        <v>40</v>
      </c>
      <c r="J31" s="162" t="str">
        <f t="shared" si="6"/>
        <v>CUMPLE</v>
      </c>
      <c r="K31" s="164">
        <v>60</v>
      </c>
      <c r="L31" s="164" t="str">
        <f t="shared" si="7"/>
        <v>MENOR</v>
      </c>
      <c r="M31" s="165">
        <v>80</v>
      </c>
      <c r="N31" s="165" t="str">
        <f t="shared" si="8"/>
        <v>MENOR</v>
      </c>
      <c r="O31" s="166">
        <v>100</v>
      </c>
      <c r="P31" s="167" t="str">
        <f t="shared" si="9"/>
        <v>MENOR</v>
      </c>
    </row>
    <row r="32" spans="1:19" ht="27.75" customHeight="1">
      <c r="A32" s="159" t="s">
        <v>1141</v>
      </c>
      <c r="B32" s="74" t="s">
        <v>134</v>
      </c>
      <c r="C32" s="37" t="s">
        <v>1142</v>
      </c>
      <c r="D32" s="37" t="s">
        <v>1122</v>
      </c>
      <c r="E32" s="182" t="s">
        <v>847</v>
      </c>
      <c r="F32" s="160">
        <f>VLOOKUP(E32,TECNICAS!$A$13:$K$117,11)</f>
        <v>60</v>
      </c>
      <c r="G32" s="168" t="s">
        <v>137</v>
      </c>
      <c r="H32" s="168" t="s">
        <v>137</v>
      </c>
      <c r="I32" s="162">
        <v>40</v>
      </c>
      <c r="J32" s="162" t="str">
        <f t="shared" si="6"/>
        <v>MAYOR</v>
      </c>
      <c r="K32" s="164">
        <v>60</v>
      </c>
      <c r="L32" s="164" t="str">
        <f t="shared" si="7"/>
        <v>CUMPLE</v>
      </c>
      <c r="M32" s="165">
        <v>80</v>
      </c>
      <c r="N32" s="165" t="str">
        <f t="shared" si="8"/>
        <v>MENOR</v>
      </c>
      <c r="O32" s="166">
        <v>100</v>
      </c>
      <c r="P32" s="167" t="str">
        <f t="shared" si="9"/>
        <v>MENOR</v>
      </c>
    </row>
    <row r="33" spans="1:16" ht="27.75" customHeight="1">
      <c r="A33" s="159" t="s">
        <v>1143</v>
      </c>
      <c r="B33" s="74" t="s">
        <v>134</v>
      </c>
      <c r="C33" s="37" t="s">
        <v>1144</v>
      </c>
      <c r="D33" s="37" t="s">
        <v>1122</v>
      </c>
      <c r="E33" s="182" t="s">
        <v>886</v>
      </c>
      <c r="F33" s="160">
        <f>VLOOKUP(E33,TECNICAS!$A$13:$K$117,11)</f>
        <v>70</v>
      </c>
      <c r="G33" s="168" t="s">
        <v>137</v>
      </c>
      <c r="H33" s="168" t="s">
        <v>137</v>
      </c>
      <c r="I33" s="162">
        <v>40</v>
      </c>
      <c r="J33" s="162" t="str">
        <f t="shared" si="6"/>
        <v>MAYOR</v>
      </c>
      <c r="K33" s="164">
        <v>60</v>
      </c>
      <c r="L33" s="164" t="str">
        <f t="shared" si="7"/>
        <v>MAYOR</v>
      </c>
      <c r="M33" s="165">
        <v>80</v>
      </c>
      <c r="N33" s="165" t="str">
        <f t="shared" si="8"/>
        <v>MENOR</v>
      </c>
      <c r="O33" s="166">
        <v>100</v>
      </c>
      <c r="P33" s="167" t="str">
        <f t="shared" si="9"/>
        <v>MENOR</v>
      </c>
    </row>
    <row r="34" spans="1:16" ht="27.75" customHeight="1">
      <c r="A34" s="178" t="s">
        <v>1145</v>
      </c>
      <c r="B34" s="179"/>
      <c r="C34" s="180"/>
      <c r="D34" s="180"/>
      <c r="E34" s="183"/>
      <c r="F34" s="184">
        <f t="shared" ref="F34:G34" si="10">SUM(F23:F33)</f>
        <v>538</v>
      </c>
      <c r="G34" s="179">
        <f t="shared" si="10"/>
        <v>0</v>
      </c>
      <c r="H34" s="183"/>
      <c r="I34" s="179">
        <f>SUM(I23:I33)</f>
        <v>460</v>
      </c>
      <c r="J34" s="179" t="str">
        <f>IFERROR(VLOOKUP("MENOR",J23:J33,1,FALSE),"CUMPLE")</f>
        <v>MENOR</v>
      </c>
      <c r="K34" s="179">
        <f>SUM(K23:K33)</f>
        <v>660</v>
      </c>
      <c r="L34" s="179" t="str">
        <f>IFERROR(VLOOKUP("MENOR",L23:L33,1,FALSE),"CUMPLE")</f>
        <v>MENOR</v>
      </c>
      <c r="M34" s="179">
        <f>SUM(M23:M33)</f>
        <v>880</v>
      </c>
      <c r="N34" s="179" t="str">
        <f>IFERROR(VLOOKUP("MENOR",N23:N33,1,FALSE),"CUMPLE")</f>
        <v>MENOR</v>
      </c>
      <c r="O34" s="179">
        <f>SUM(O23:O33)</f>
        <v>1100</v>
      </c>
      <c r="P34" s="179" t="str">
        <f>IFERROR(VLOOKUP("MENOR",P23:P33,1,FALSE),"CUMPLE")</f>
        <v>MENOR</v>
      </c>
    </row>
    <row r="35" spans="1:16" ht="27.75" customHeight="1">
      <c r="A35" s="159" t="s">
        <v>1146</v>
      </c>
      <c r="B35" s="74" t="s">
        <v>134</v>
      </c>
      <c r="C35" s="37" t="s">
        <v>1147</v>
      </c>
      <c r="D35" s="43" t="s">
        <v>1099</v>
      </c>
      <c r="E35" s="43" t="s">
        <v>409</v>
      </c>
      <c r="F35" s="160">
        <f>VLOOKUP(E35,ADMINISTRATIVAS!$B$13:$L$76,11,FALSE)</f>
        <v>80</v>
      </c>
      <c r="G35" s="168" t="s">
        <v>137</v>
      </c>
      <c r="H35" s="168" t="s">
        <v>137</v>
      </c>
      <c r="I35" s="162" t="s">
        <v>137</v>
      </c>
      <c r="J35" s="162" t="s">
        <v>137</v>
      </c>
      <c r="K35" s="164">
        <v>60</v>
      </c>
      <c r="L35" s="164" t="str">
        <f t="shared" ref="L35:L55" si="11">IF($F35=K35,"CUMPLE",IF($F35&lt;K35,"MENOR","MAYOR"))</f>
        <v>MAYOR</v>
      </c>
      <c r="M35" s="165">
        <v>80</v>
      </c>
      <c r="N35" s="165" t="str">
        <f t="shared" ref="N35:N55" si="12">IF($F35=M35,"CUMPLE",IF($F35&lt;M35,"MENOR","MAYOR"))</f>
        <v>CUMPLE</v>
      </c>
      <c r="O35" s="166">
        <v>100</v>
      </c>
      <c r="P35" s="167" t="str">
        <f t="shared" ref="P35:P55" si="13">IF($F35=O35,"CUMPLE",IF($F35&lt;O35,"MENOR","MAYOR"))</f>
        <v>MENOR</v>
      </c>
    </row>
    <row r="36" spans="1:16" ht="27.75" customHeight="1">
      <c r="A36" s="159" t="s">
        <v>1148</v>
      </c>
      <c r="B36" s="74" t="s">
        <v>134</v>
      </c>
      <c r="C36" s="37" t="s">
        <v>1149</v>
      </c>
      <c r="D36" s="43" t="s">
        <v>1099</v>
      </c>
      <c r="E36" s="43" t="s">
        <v>424</v>
      </c>
      <c r="F36" s="160">
        <f>VLOOKUP(E36,ADMINISTRATIVAS!$B$13:$L$76,11,FALSE)</f>
        <v>73</v>
      </c>
      <c r="G36" s="168" t="s">
        <v>137</v>
      </c>
      <c r="H36" s="168" t="s">
        <v>137</v>
      </c>
      <c r="I36" s="162" t="s">
        <v>137</v>
      </c>
      <c r="J36" s="162" t="s">
        <v>137</v>
      </c>
      <c r="K36" s="164">
        <v>60</v>
      </c>
      <c r="L36" s="164" t="str">
        <f t="shared" si="11"/>
        <v>MAYOR</v>
      </c>
      <c r="M36" s="165">
        <v>80</v>
      </c>
      <c r="N36" s="165" t="str">
        <f t="shared" si="12"/>
        <v>MENOR</v>
      </c>
      <c r="O36" s="166">
        <v>100</v>
      </c>
      <c r="P36" s="167" t="str">
        <f t="shared" si="13"/>
        <v>MENOR</v>
      </c>
    </row>
    <row r="37" spans="1:16" ht="15.75" customHeight="1">
      <c r="A37" s="159" t="s">
        <v>1150</v>
      </c>
      <c r="B37" s="74" t="s">
        <v>134</v>
      </c>
      <c r="C37" s="37" t="s">
        <v>1151</v>
      </c>
      <c r="D37" s="43" t="s">
        <v>1099</v>
      </c>
      <c r="E37" s="43" t="s">
        <v>445</v>
      </c>
      <c r="F37" s="160">
        <f>VLOOKUP(E37,ADMINISTRATIVAS!$B$13:$L$76,11,FALSE)</f>
        <v>80</v>
      </c>
      <c r="G37" s="168" t="s">
        <v>137</v>
      </c>
      <c r="H37" s="168" t="s">
        <v>137</v>
      </c>
      <c r="I37" s="162" t="s">
        <v>137</v>
      </c>
      <c r="J37" s="162" t="s">
        <v>137</v>
      </c>
      <c r="K37" s="164">
        <v>60</v>
      </c>
      <c r="L37" s="164" t="str">
        <f t="shared" si="11"/>
        <v>MAYOR</v>
      </c>
      <c r="M37" s="165">
        <v>80</v>
      </c>
      <c r="N37" s="165" t="str">
        <f t="shared" si="12"/>
        <v>CUMPLE</v>
      </c>
      <c r="O37" s="166">
        <v>100</v>
      </c>
      <c r="P37" s="167" t="str">
        <f t="shared" si="13"/>
        <v>MENOR</v>
      </c>
    </row>
    <row r="38" spans="1:16" ht="27.75" customHeight="1">
      <c r="A38" s="159" t="s">
        <v>1152</v>
      </c>
      <c r="B38" s="74" t="s">
        <v>134</v>
      </c>
      <c r="C38" s="37" t="s">
        <v>1153</v>
      </c>
      <c r="D38" s="37" t="s">
        <v>1122</v>
      </c>
      <c r="E38" s="182" t="s">
        <v>612</v>
      </c>
      <c r="F38" s="160">
        <f>VLOOKUP(E38,TECNICAS!$A$13:$K$117,11)</f>
        <v>80</v>
      </c>
      <c r="G38" s="168" t="s">
        <v>137</v>
      </c>
      <c r="H38" s="168" t="s">
        <v>137</v>
      </c>
      <c r="I38" s="162" t="s">
        <v>137</v>
      </c>
      <c r="J38" s="162" t="s">
        <v>137</v>
      </c>
      <c r="K38" s="164">
        <v>60</v>
      </c>
      <c r="L38" s="164" t="str">
        <f t="shared" si="11"/>
        <v>MAYOR</v>
      </c>
      <c r="M38" s="165">
        <v>80</v>
      </c>
      <c r="N38" s="165" t="str">
        <f t="shared" si="12"/>
        <v>CUMPLE</v>
      </c>
      <c r="O38" s="166">
        <v>100</v>
      </c>
      <c r="P38" s="167" t="str">
        <f t="shared" si="13"/>
        <v>MENOR</v>
      </c>
    </row>
    <row r="39" spans="1:16" ht="27.75" customHeight="1">
      <c r="A39" s="159" t="s">
        <v>1154</v>
      </c>
      <c r="B39" s="74" t="s">
        <v>134</v>
      </c>
      <c r="C39" s="37" t="s">
        <v>1155</v>
      </c>
      <c r="D39" s="37" t="s">
        <v>1122</v>
      </c>
      <c r="E39" s="182" t="s">
        <v>660</v>
      </c>
      <c r="F39" s="160">
        <f>VLOOKUP(E39,TECNICAS!$A$13:$K$117,11)</f>
        <v>80</v>
      </c>
      <c r="G39" s="168" t="s">
        <v>137</v>
      </c>
      <c r="H39" s="168" t="s">
        <v>137</v>
      </c>
      <c r="I39" s="162" t="s">
        <v>137</v>
      </c>
      <c r="J39" s="162" t="s">
        <v>137</v>
      </c>
      <c r="K39" s="164">
        <v>60</v>
      </c>
      <c r="L39" s="164" t="str">
        <f t="shared" si="11"/>
        <v>MAYOR</v>
      </c>
      <c r="M39" s="165">
        <v>80</v>
      </c>
      <c r="N39" s="165" t="str">
        <f t="shared" si="12"/>
        <v>CUMPLE</v>
      </c>
      <c r="O39" s="166">
        <v>100</v>
      </c>
      <c r="P39" s="167" t="str">
        <f t="shared" si="13"/>
        <v>MENOR</v>
      </c>
    </row>
    <row r="40" spans="1:16" ht="27.75" customHeight="1">
      <c r="A40" s="159" t="s">
        <v>1156</v>
      </c>
      <c r="B40" s="74" t="s">
        <v>134</v>
      </c>
      <c r="C40" s="37" t="s">
        <v>1157</v>
      </c>
      <c r="D40" s="37" t="s">
        <v>1122</v>
      </c>
      <c r="E40" s="182" t="s">
        <v>669</v>
      </c>
      <c r="F40" s="160">
        <f>VLOOKUP(E40,TECNICAS!$A$13:$K$117,11)</f>
        <v>80</v>
      </c>
      <c r="G40" s="168" t="s">
        <v>137</v>
      </c>
      <c r="H40" s="168" t="s">
        <v>137</v>
      </c>
      <c r="I40" s="162" t="s">
        <v>137</v>
      </c>
      <c r="J40" s="162" t="s">
        <v>137</v>
      </c>
      <c r="K40" s="164">
        <v>60</v>
      </c>
      <c r="L40" s="164" t="str">
        <f t="shared" si="11"/>
        <v>MAYOR</v>
      </c>
      <c r="M40" s="165">
        <v>80</v>
      </c>
      <c r="N40" s="165" t="str">
        <f t="shared" si="12"/>
        <v>CUMPLE</v>
      </c>
      <c r="O40" s="166">
        <v>100</v>
      </c>
      <c r="P40" s="167" t="str">
        <f t="shared" si="13"/>
        <v>MENOR</v>
      </c>
    </row>
    <row r="41" spans="1:16" ht="27.75" customHeight="1">
      <c r="A41" s="159" t="s">
        <v>1158</v>
      </c>
      <c r="B41" s="74" t="s">
        <v>134</v>
      </c>
      <c r="C41" s="37" t="s">
        <v>1159</v>
      </c>
      <c r="D41" s="37" t="s">
        <v>1122</v>
      </c>
      <c r="E41" s="182" t="s">
        <v>757</v>
      </c>
      <c r="F41" s="160">
        <f>VLOOKUP(E41,TECNICAS!$A$13:$K$117,11)</f>
        <v>56</v>
      </c>
      <c r="G41" s="168" t="s">
        <v>137</v>
      </c>
      <c r="H41" s="168" t="s">
        <v>137</v>
      </c>
      <c r="I41" s="162" t="s">
        <v>137</v>
      </c>
      <c r="J41" s="162" t="s">
        <v>137</v>
      </c>
      <c r="K41" s="164">
        <v>60</v>
      </c>
      <c r="L41" s="164" t="str">
        <f t="shared" si="11"/>
        <v>MENOR</v>
      </c>
      <c r="M41" s="165">
        <v>80</v>
      </c>
      <c r="N41" s="165" t="str">
        <f t="shared" si="12"/>
        <v>MENOR</v>
      </c>
      <c r="O41" s="166">
        <v>100</v>
      </c>
      <c r="P41" s="167" t="str">
        <f t="shared" si="13"/>
        <v>MENOR</v>
      </c>
    </row>
    <row r="42" spans="1:16" ht="27.75" customHeight="1">
      <c r="A42" s="159" t="s">
        <v>1160</v>
      </c>
      <c r="B42" s="74" t="s">
        <v>134</v>
      </c>
      <c r="C42" s="37" t="s">
        <v>1161</v>
      </c>
      <c r="D42" s="37" t="s">
        <v>1122</v>
      </c>
      <c r="E42" s="182" t="s">
        <v>815</v>
      </c>
      <c r="F42" s="160">
        <f>VLOOKUP(E42,TECNICAS!$A$13:$K$117,11)</f>
        <v>50</v>
      </c>
      <c r="G42" s="168" t="s">
        <v>137</v>
      </c>
      <c r="H42" s="168" t="s">
        <v>137</v>
      </c>
      <c r="I42" s="162" t="s">
        <v>137</v>
      </c>
      <c r="J42" s="162" t="s">
        <v>137</v>
      </c>
      <c r="K42" s="164">
        <v>60</v>
      </c>
      <c r="L42" s="164" t="str">
        <f t="shared" si="11"/>
        <v>MENOR</v>
      </c>
      <c r="M42" s="165">
        <v>80</v>
      </c>
      <c r="N42" s="165" t="str">
        <f t="shared" si="12"/>
        <v>MENOR</v>
      </c>
      <c r="O42" s="166">
        <v>100</v>
      </c>
      <c r="P42" s="167" t="str">
        <f t="shared" si="13"/>
        <v>MENOR</v>
      </c>
    </row>
    <row r="43" spans="1:16" ht="27.75" customHeight="1">
      <c r="A43" s="159" t="s">
        <v>1162</v>
      </c>
      <c r="B43" s="74" t="s">
        <v>134</v>
      </c>
      <c r="C43" s="37" t="s">
        <v>1163</v>
      </c>
      <c r="D43" s="37" t="s">
        <v>1122</v>
      </c>
      <c r="E43" s="182" t="s">
        <v>878</v>
      </c>
      <c r="F43" s="160">
        <f>VLOOKUP(E43,TECNICAS!$A$13:$K$117,11)</f>
        <v>60</v>
      </c>
      <c r="G43" s="168" t="s">
        <v>137</v>
      </c>
      <c r="H43" s="168" t="s">
        <v>137</v>
      </c>
      <c r="I43" s="162" t="s">
        <v>137</v>
      </c>
      <c r="J43" s="162" t="s">
        <v>137</v>
      </c>
      <c r="K43" s="164">
        <v>60</v>
      </c>
      <c r="L43" s="164" t="str">
        <f t="shared" si="11"/>
        <v>CUMPLE</v>
      </c>
      <c r="M43" s="165">
        <v>80</v>
      </c>
      <c r="N43" s="165" t="str">
        <f t="shared" si="12"/>
        <v>MENOR</v>
      </c>
      <c r="O43" s="166">
        <v>100</v>
      </c>
      <c r="P43" s="167" t="str">
        <f t="shared" si="13"/>
        <v>MENOR</v>
      </c>
    </row>
    <row r="44" spans="1:16" ht="27.75" customHeight="1">
      <c r="A44" s="159" t="s">
        <v>1164</v>
      </c>
      <c r="B44" s="74" t="s">
        <v>134</v>
      </c>
      <c r="C44" s="37" t="s">
        <v>1165</v>
      </c>
      <c r="D44" s="37" t="s">
        <v>1122</v>
      </c>
      <c r="E44" s="182" t="s">
        <v>906</v>
      </c>
      <c r="F44" s="160">
        <f>VLOOKUP(E44,TECNICAS!$A$13:$K$117,11)</f>
        <v>40</v>
      </c>
      <c r="G44" s="168" t="s">
        <v>137</v>
      </c>
      <c r="H44" s="168" t="s">
        <v>137</v>
      </c>
      <c r="I44" s="162" t="s">
        <v>137</v>
      </c>
      <c r="J44" s="162" t="s">
        <v>137</v>
      </c>
      <c r="K44" s="164">
        <v>60</v>
      </c>
      <c r="L44" s="164" t="str">
        <f t="shared" si="11"/>
        <v>MENOR</v>
      </c>
      <c r="M44" s="165">
        <v>80</v>
      </c>
      <c r="N44" s="165" t="str">
        <f t="shared" si="12"/>
        <v>MENOR</v>
      </c>
      <c r="O44" s="166">
        <v>100</v>
      </c>
      <c r="P44" s="167" t="str">
        <f t="shared" si="13"/>
        <v>MENOR</v>
      </c>
    </row>
    <row r="45" spans="1:16" ht="27.75" customHeight="1">
      <c r="A45" s="159" t="s">
        <v>1166</v>
      </c>
      <c r="B45" s="74" t="s">
        <v>134</v>
      </c>
      <c r="C45" s="37" t="s">
        <v>1167</v>
      </c>
      <c r="D45" s="37" t="s">
        <v>1122</v>
      </c>
      <c r="E45" s="182" t="s">
        <v>926</v>
      </c>
      <c r="F45" s="160">
        <f>VLOOKUP(E45,TECNICAS!$A$13:$K$117,11)</f>
        <v>40</v>
      </c>
      <c r="G45" s="168" t="s">
        <v>137</v>
      </c>
      <c r="H45" s="168" t="s">
        <v>137</v>
      </c>
      <c r="I45" s="162" t="s">
        <v>137</v>
      </c>
      <c r="J45" s="162" t="s">
        <v>137</v>
      </c>
      <c r="K45" s="164">
        <v>60</v>
      </c>
      <c r="L45" s="164" t="str">
        <f t="shared" si="11"/>
        <v>MENOR</v>
      </c>
      <c r="M45" s="165">
        <v>80</v>
      </c>
      <c r="N45" s="165" t="str">
        <f t="shared" si="12"/>
        <v>MENOR</v>
      </c>
      <c r="O45" s="166">
        <v>100</v>
      </c>
      <c r="P45" s="167" t="str">
        <f t="shared" si="13"/>
        <v>MENOR</v>
      </c>
    </row>
    <row r="46" spans="1:16" ht="27.75" customHeight="1">
      <c r="A46" s="159" t="s">
        <v>1168</v>
      </c>
      <c r="B46" s="74" t="s">
        <v>134</v>
      </c>
      <c r="C46" s="37" t="s">
        <v>1169</v>
      </c>
      <c r="D46" s="37" t="s">
        <v>1122</v>
      </c>
      <c r="E46" s="182" t="s">
        <v>952</v>
      </c>
      <c r="F46" s="160">
        <f>VLOOKUP(E46,TECNICAS!$A$13:$K$117,11)</f>
        <v>40</v>
      </c>
      <c r="G46" s="168" t="s">
        <v>137</v>
      </c>
      <c r="H46" s="168" t="s">
        <v>137</v>
      </c>
      <c r="I46" s="162" t="s">
        <v>137</v>
      </c>
      <c r="J46" s="162" t="s">
        <v>137</v>
      </c>
      <c r="K46" s="164">
        <v>60</v>
      </c>
      <c r="L46" s="164" t="str">
        <f t="shared" si="11"/>
        <v>MENOR</v>
      </c>
      <c r="M46" s="165">
        <v>80</v>
      </c>
      <c r="N46" s="165" t="str">
        <f t="shared" si="12"/>
        <v>MENOR</v>
      </c>
      <c r="O46" s="166">
        <v>100</v>
      </c>
      <c r="P46" s="167" t="str">
        <f t="shared" si="13"/>
        <v>MENOR</v>
      </c>
    </row>
    <row r="47" spans="1:16" ht="27.75" customHeight="1">
      <c r="A47" s="159" t="s">
        <v>1170</v>
      </c>
      <c r="B47" s="74" t="s">
        <v>134</v>
      </c>
      <c r="C47" s="37" t="s">
        <v>1171</v>
      </c>
      <c r="D47" s="37" t="s">
        <v>1122</v>
      </c>
      <c r="E47" s="182" t="s">
        <v>973</v>
      </c>
      <c r="F47" s="160">
        <f>VLOOKUP(E47,TECNICAS!$A$13:$K$117,11)</f>
        <v>67</v>
      </c>
      <c r="G47" s="168" t="s">
        <v>137</v>
      </c>
      <c r="H47" s="168" t="s">
        <v>137</v>
      </c>
      <c r="I47" s="162" t="s">
        <v>137</v>
      </c>
      <c r="J47" s="162" t="s">
        <v>137</v>
      </c>
      <c r="K47" s="164">
        <v>60</v>
      </c>
      <c r="L47" s="164" t="str">
        <f t="shared" si="11"/>
        <v>MAYOR</v>
      </c>
      <c r="M47" s="165">
        <v>80</v>
      </c>
      <c r="N47" s="165" t="str">
        <f t="shared" si="12"/>
        <v>MENOR</v>
      </c>
      <c r="O47" s="166">
        <v>100</v>
      </c>
      <c r="P47" s="167" t="str">
        <f t="shared" si="13"/>
        <v>MENOR</v>
      </c>
    </row>
    <row r="48" spans="1:16" ht="27.75" customHeight="1">
      <c r="A48" s="159" t="s">
        <v>1172</v>
      </c>
      <c r="B48" s="74" t="s">
        <v>134</v>
      </c>
      <c r="C48" s="37" t="s">
        <v>1173</v>
      </c>
      <c r="D48" s="37" t="s">
        <v>1122</v>
      </c>
      <c r="E48" s="182" t="s">
        <v>1024</v>
      </c>
      <c r="F48" s="160">
        <f>VLOOKUP(E48,TECNICAS!$A$13:$K$117,11)</f>
        <v>40</v>
      </c>
      <c r="G48" s="168" t="s">
        <v>137</v>
      </c>
      <c r="H48" s="168" t="s">
        <v>137</v>
      </c>
      <c r="I48" s="162" t="s">
        <v>137</v>
      </c>
      <c r="J48" s="162" t="s">
        <v>137</v>
      </c>
      <c r="K48" s="164">
        <v>60</v>
      </c>
      <c r="L48" s="164" t="str">
        <f t="shared" si="11"/>
        <v>MENOR</v>
      </c>
      <c r="M48" s="165">
        <v>80</v>
      </c>
      <c r="N48" s="165" t="str">
        <f t="shared" si="12"/>
        <v>MENOR</v>
      </c>
      <c r="O48" s="166">
        <v>100</v>
      </c>
      <c r="P48" s="167" t="str">
        <f t="shared" si="13"/>
        <v>MENOR</v>
      </c>
    </row>
    <row r="49" spans="1:16" ht="15.75" customHeight="1">
      <c r="A49" s="159" t="s">
        <v>1174</v>
      </c>
      <c r="B49" s="74" t="s">
        <v>134</v>
      </c>
      <c r="C49" s="37" t="s">
        <v>1175</v>
      </c>
      <c r="D49" s="37" t="s">
        <v>1122</v>
      </c>
      <c r="E49" s="182" t="s">
        <v>1043</v>
      </c>
      <c r="F49" s="160">
        <f>VLOOKUP(E49,TECNICAS!$A$13:$K$117,11)</f>
        <v>60</v>
      </c>
      <c r="G49" s="168" t="s">
        <v>137</v>
      </c>
      <c r="H49" s="168" t="s">
        <v>137</v>
      </c>
      <c r="I49" s="162" t="s">
        <v>137</v>
      </c>
      <c r="J49" s="162" t="s">
        <v>137</v>
      </c>
      <c r="K49" s="164">
        <v>60</v>
      </c>
      <c r="L49" s="164" t="str">
        <f t="shared" si="11"/>
        <v>CUMPLE</v>
      </c>
      <c r="M49" s="165">
        <v>80</v>
      </c>
      <c r="N49" s="165" t="str">
        <f t="shared" si="12"/>
        <v>MENOR</v>
      </c>
      <c r="O49" s="166">
        <v>100</v>
      </c>
      <c r="P49" s="167" t="str">
        <f t="shared" si="13"/>
        <v>MENOR</v>
      </c>
    </row>
    <row r="50" spans="1:16" ht="15.75" customHeight="1">
      <c r="A50" s="159" t="s">
        <v>1176</v>
      </c>
      <c r="B50" s="74" t="s">
        <v>134</v>
      </c>
      <c r="C50" s="37" t="s">
        <v>1177</v>
      </c>
      <c r="D50" s="37" t="s">
        <v>1122</v>
      </c>
      <c r="E50" s="182" t="s">
        <v>1049</v>
      </c>
      <c r="F50" s="160">
        <f>VLOOKUP(E50,TECNICAS!$A$13:$K$117,11)</f>
        <v>40</v>
      </c>
      <c r="G50" s="168" t="s">
        <v>137</v>
      </c>
      <c r="H50" s="168" t="s">
        <v>137</v>
      </c>
      <c r="I50" s="162" t="s">
        <v>137</v>
      </c>
      <c r="J50" s="162" t="s">
        <v>137</v>
      </c>
      <c r="K50" s="164">
        <v>60</v>
      </c>
      <c r="L50" s="164" t="str">
        <f t="shared" si="11"/>
        <v>MENOR</v>
      </c>
      <c r="M50" s="165">
        <v>80</v>
      </c>
      <c r="N50" s="165" t="str">
        <f t="shared" si="12"/>
        <v>MENOR</v>
      </c>
      <c r="O50" s="166">
        <v>100</v>
      </c>
      <c r="P50" s="167" t="str">
        <f t="shared" si="13"/>
        <v>MENOR</v>
      </c>
    </row>
    <row r="51" spans="1:16" ht="15.75" customHeight="1">
      <c r="A51" s="159" t="s">
        <v>1178</v>
      </c>
      <c r="B51" s="74" t="s">
        <v>134</v>
      </c>
      <c r="C51" s="37" t="s">
        <v>1179</v>
      </c>
      <c r="D51" s="37" t="s">
        <v>1122</v>
      </c>
      <c r="E51" s="182" t="s">
        <v>1073</v>
      </c>
      <c r="F51" s="160">
        <f>VLOOKUP(E51,TECNICAS!$A$13:$K$117,11)</f>
        <v>60</v>
      </c>
      <c r="G51" s="168" t="s">
        <v>137</v>
      </c>
      <c r="H51" s="168" t="s">
        <v>137</v>
      </c>
      <c r="I51" s="162" t="s">
        <v>137</v>
      </c>
      <c r="J51" s="162" t="s">
        <v>137</v>
      </c>
      <c r="K51" s="164">
        <v>60</v>
      </c>
      <c r="L51" s="164" t="str">
        <f t="shared" si="11"/>
        <v>CUMPLE</v>
      </c>
      <c r="M51" s="165">
        <v>80</v>
      </c>
      <c r="N51" s="165" t="str">
        <f t="shared" si="12"/>
        <v>MENOR</v>
      </c>
      <c r="O51" s="166">
        <v>100</v>
      </c>
      <c r="P51" s="167" t="str">
        <f t="shared" si="13"/>
        <v>MENOR</v>
      </c>
    </row>
    <row r="52" spans="1:16" ht="27.75" customHeight="1">
      <c r="A52" s="159" t="s">
        <v>1180</v>
      </c>
      <c r="B52" s="74" t="s">
        <v>134</v>
      </c>
      <c r="C52" s="37" t="s">
        <v>1181</v>
      </c>
      <c r="D52" s="37" t="s">
        <v>1099</v>
      </c>
      <c r="E52" s="43" t="s">
        <v>532</v>
      </c>
      <c r="F52" s="160">
        <f>VLOOKUP(E52,ADMINISTRATIVAS!$B$13:$L$76,11,FALSE)</f>
        <v>60</v>
      </c>
      <c r="G52" s="168" t="s">
        <v>137</v>
      </c>
      <c r="H52" s="168" t="s">
        <v>137</v>
      </c>
      <c r="I52" s="162" t="s">
        <v>137</v>
      </c>
      <c r="J52" s="162" t="s">
        <v>137</v>
      </c>
      <c r="K52" s="164">
        <v>60</v>
      </c>
      <c r="L52" s="164" t="str">
        <f t="shared" si="11"/>
        <v>CUMPLE</v>
      </c>
      <c r="M52" s="165">
        <v>80</v>
      </c>
      <c r="N52" s="165" t="str">
        <f t="shared" si="12"/>
        <v>MENOR</v>
      </c>
      <c r="O52" s="166">
        <v>100</v>
      </c>
      <c r="P52" s="167" t="str">
        <f t="shared" si="13"/>
        <v>MENOR</v>
      </c>
    </row>
    <row r="53" spans="1:16" ht="27.75" customHeight="1">
      <c r="A53" s="159" t="s">
        <v>1182</v>
      </c>
      <c r="B53" s="35" t="s">
        <v>272</v>
      </c>
      <c r="C53" s="37" t="s">
        <v>1183</v>
      </c>
      <c r="D53" s="37" t="s">
        <v>1099</v>
      </c>
      <c r="E53" s="43" t="s">
        <v>599</v>
      </c>
      <c r="F53" s="160">
        <f>VLOOKUP(E53,ADMINISTRATIVAS!$B$13:$L$76,11,FALSE)</f>
        <v>40</v>
      </c>
      <c r="G53" s="168" t="s">
        <v>137</v>
      </c>
      <c r="H53" s="168" t="s">
        <v>137</v>
      </c>
      <c r="I53" s="162" t="s">
        <v>137</v>
      </c>
      <c r="J53" s="162" t="s">
        <v>137</v>
      </c>
      <c r="K53" s="164">
        <v>60</v>
      </c>
      <c r="L53" s="164" t="str">
        <f t="shared" si="11"/>
        <v>MENOR</v>
      </c>
      <c r="M53" s="165">
        <v>80</v>
      </c>
      <c r="N53" s="165" t="str">
        <f t="shared" si="12"/>
        <v>MENOR</v>
      </c>
      <c r="O53" s="166">
        <v>100</v>
      </c>
      <c r="P53" s="167" t="str">
        <f t="shared" si="13"/>
        <v>MENOR</v>
      </c>
    </row>
    <row r="54" spans="1:16" ht="27.75" customHeight="1">
      <c r="A54" s="159" t="s">
        <v>1184</v>
      </c>
      <c r="B54" s="35" t="s">
        <v>272</v>
      </c>
      <c r="C54" s="37" t="s">
        <v>1185</v>
      </c>
      <c r="D54" s="37" t="s">
        <v>1099</v>
      </c>
      <c r="E54" s="43" t="s">
        <v>604</v>
      </c>
      <c r="F54" s="160">
        <f>VLOOKUP(E54,ADMINISTRATIVAS!$B$13:$L$76,11,FALSE)</f>
        <v>20</v>
      </c>
      <c r="G54" s="168" t="s">
        <v>137</v>
      </c>
      <c r="H54" s="168" t="s">
        <v>137</v>
      </c>
      <c r="I54" s="162" t="s">
        <v>137</v>
      </c>
      <c r="J54" s="162" t="s">
        <v>137</v>
      </c>
      <c r="K54" s="164">
        <v>60</v>
      </c>
      <c r="L54" s="164" t="str">
        <f t="shared" si="11"/>
        <v>MENOR</v>
      </c>
      <c r="M54" s="165">
        <v>80</v>
      </c>
      <c r="N54" s="165" t="str">
        <f t="shared" si="12"/>
        <v>MENOR</v>
      </c>
      <c r="O54" s="166">
        <v>100</v>
      </c>
      <c r="P54" s="167" t="str">
        <f t="shared" si="13"/>
        <v>MENOR</v>
      </c>
    </row>
    <row r="55" spans="1:16" ht="15.75" customHeight="1">
      <c r="A55" s="159" t="s">
        <v>1186</v>
      </c>
      <c r="B55" s="74" t="s">
        <v>134</v>
      </c>
      <c r="C55" s="37" t="s">
        <v>1187</v>
      </c>
      <c r="D55" s="43" t="s">
        <v>1109</v>
      </c>
      <c r="E55" s="43" t="s">
        <v>111</v>
      </c>
      <c r="F55" s="160">
        <f>VLOOKUP(E55,PHVA!$B$16:$K$39,10,FALSE)</f>
        <v>80</v>
      </c>
      <c r="G55" s="168" t="s">
        <v>137</v>
      </c>
      <c r="H55" s="168" t="s">
        <v>137</v>
      </c>
      <c r="I55" s="162" t="s">
        <v>137</v>
      </c>
      <c r="J55" s="162" t="s">
        <v>137</v>
      </c>
      <c r="K55" s="164">
        <v>60</v>
      </c>
      <c r="L55" s="164" t="str">
        <f t="shared" si="11"/>
        <v>MAYOR</v>
      </c>
      <c r="M55" s="165">
        <v>80</v>
      </c>
      <c r="N55" s="165" t="str">
        <f t="shared" si="12"/>
        <v>CUMPLE</v>
      </c>
      <c r="O55" s="166">
        <v>100</v>
      </c>
      <c r="P55" s="167" t="str">
        <f t="shared" si="13"/>
        <v>MENOR</v>
      </c>
    </row>
    <row r="56" spans="1:16" ht="27.75" customHeight="1">
      <c r="A56" s="178" t="s">
        <v>1188</v>
      </c>
      <c r="B56" s="179"/>
      <c r="C56" s="180"/>
      <c r="D56" s="180"/>
      <c r="E56" s="183"/>
      <c r="F56" s="181">
        <f t="shared" ref="F56:G56" si="14">SUM(F45:F55)</f>
        <v>547</v>
      </c>
      <c r="G56" s="179">
        <f t="shared" si="14"/>
        <v>0</v>
      </c>
      <c r="H56" s="179"/>
      <c r="I56" s="179">
        <f>SUM(I45:I55)</f>
        <v>0</v>
      </c>
      <c r="J56" s="179"/>
      <c r="K56" s="179">
        <f>SUM(K45:K55)</f>
        <v>660</v>
      </c>
      <c r="L56" s="179" t="str">
        <f>IFERROR(VLOOKUP("MENOR",L35:L55,1,FALSE),"CUMPLE")</f>
        <v>MENOR</v>
      </c>
      <c r="M56" s="179">
        <f>SUM(M45:M55)</f>
        <v>880</v>
      </c>
      <c r="N56" s="179" t="str">
        <f>IFERROR(VLOOKUP("MENOR",N35:N55,1,FALSE),"CUMPLE")</f>
        <v>MENOR</v>
      </c>
      <c r="O56" s="179">
        <f>SUM(O45:O55)</f>
        <v>1100</v>
      </c>
      <c r="P56" s="179" t="str">
        <f>IFERROR(VLOOKUP("MENOR",P35:P55,1,FALSE),"CUMPLE")</f>
        <v>MENOR</v>
      </c>
    </row>
    <row r="57" spans="1:16" ht="27.75" customHeight="1">
      <c r="A57" s="481" t="s">
        <v>1189</v>
      </c>
      <c r="B57" s="484" t="s">
        <v>134</v>
      </c>
      <c r="C57" s="486" t="s">
        <v>1190</v>
      </c>
      <c r="D57" s="43" t="s">
        <v>1109</v>
      </c>
      <c r="E57" s="43" t="s">
        <v>146</v>
      </c>
      <c r="F57" s="160">
        <f>VLOOKUP(E57,PHVA!$B$16:$K$39,10,FALSE)</f>
        <v>100</v>
      </c>
      <c r="G57" s="168" t="s">
        <v>137</v>
      </c>
      <c r="H57" s="168" t="s">
        <v>137</v>
      </c>
      <c r="I57" s="162" t="s">
        <v>137</v>
      </c>
      <c r="J57" s="162" t="s">
        <v>137</v>
      </c>
      <c r="K57" s="164" t="s">
        <v>137</v>
      </c>
      <c r="L57" s="164" t="s">
        <v>137</v>
      </c>
      <c r="M57" s="165">
        <v>60</v>
      </c>
      <c r="N57" s="165" t="str">
        <f t="shared" ref="N57:N73" si="15">IF($F57=M57,"CUMPLE",IF($F57&lt;M57,"MENOR","MAYOR"))</f>
        <v>MAYOR</v>
      </c>
      <c r="O57" s="166">
        <v>80</v>
      </c>
      <c r="P57" s="167" t="str">
        <f t="shared" ref="P57:P73" si="16">IF($F57=O57,"CUMPLE",IF($F57&lt;O57,"MENOR","MAYOR"))</f>
        <v>MAYOR</v>
      </c>
    </row>
    <row r="58" spans="1:16" ht="27.75" customHeight="1">
      <c r="A58" s="482"/>
      <c r="B58" s="485"/>
      <c r="C58" s="485"/>
      <c r="D58" s="43" t="s">
        <v>1109</v>
      </c>
      <c r="E58" s="43" t="s">
        <v>151</v>
      </c>
      <c r="F58" s="160">
        <f>VLOOKUP(E58,PHVA!$B$16:$K$39,10,FALSE)</f>
        <v>100</v>
      </c>
      <c r="G58" s="168" t="s">
        <v>137</v>
      </c>
      <c r="H58" s="168" t="s">
        <v>137</v>
      </c>
      <c r="I58" s="162" t="s">
        <v>137</v>
      </c>
      <c r="J58" s="162" t="s">
        <v>137</v>
      </c>
      <c r="K58" s="164" t="s">
        <v>137</v>
      </c>
      <c r="L58" s="164" t="s">
        <v>137</v>
      </c>
      <c r="M58" s="165">
        <v>40</v>
      </c>
      <c r="N58" s="165" t="str">
        <f t="shared" si="15"/>
        <v>MAYOR</v>
      </c>
      <c r="O58" s="166">
        <v>60</v>
      </c>
      <c r="P58" s="167" t="str">
        <f t="shared" si="16"/>
        <v>MAYOR</v>
      </c>
    </row>
    <row r="59" spans="1:16" ht="27.75" customHeight="1">
      <c r="A59" s="482"/>
      <c r="B59" s="485"/>
      <c r="C59" s="485"/>
      <c r="D59" s="43" t="s">
        <v>1109</v>
      </c>
      <c r="E59" s="43" t="s">
        <v>156</v>
      </c>
      <c r="F59" s="160">
        <f>VLOOKUP(E59,PHVA!$B$16:$K$39,10,FALSE)</f>
        <v>100</v>
      </c>
      <c r="G59" s="168" t="s">
        <v>137</v>
      </c>
      <c r="H59" s="168" t="s">
        <v>137</v>
      </c>
      <c r="I59" s="162" t="s">
        <v>137</v>
      </c>
      <c r="J59" s="162" t="s">
        <v>137</v>
      </c>
      <c r="K59" s="164" t="s">
        <v>137</v>
      </c>
      <c r="L59" s="164" t="s">
        <v>137</v>
      </c>
      <c r="M59" s="165">
        <v>40</v>
      </c>
      <c r="N59" s="165" t="str">
        <f t="shared" si="15"/>
        <v>MAYOR</v>
      </c>
      <c r="O59" s="166">
        <v>60</v>
      </c>
      <c r="P59" s="167" t="str">
        <f t="shared" si="16"/>
        <v>MAYOR</v>
      </c>
    </row>
    <row r="60" spans="1:16" ht="27.75" customHeight="1">
      <c r="A60" s="482"/>
      <c r="B60" s="485"/>
      <c r="C60" s="485"/>
      <c r="D60" s="43" t="s">
        <v>1109</v>
      </c>
      <c r="E60" s="43" t="s">
        <v>162</v>
      </c>
      <c r="F60" s="160">
        <f>VLOOKUP(E60,PHVA!$B$16:$K$39,10,FALSE)</f>
        <v>100</v>
      </c>
      <c r="G60" s="168" t="s">
        <v>137</v>
      </c>
      <c r="H60" s="168" t="s">
        <v>137</v>
      </c>
      <c r="I60" s="162" t="s">
        <v>137</v>
      </c>
      <c r="J60" s="162" t="s">
        <v>137</v>
      </c>
      <c r="K60" s="164" t="s">
        <v>137</v>
      </c>
      <c r="L60" s="164" t="s">
        <v>137</v>
      </c>
      <c r="M60" s="165">
        <v>40</v>
      </c>
      <c r="N60" s="165" t="str">
        <f t="shared" si="15"/>
        <v>MAYOR</v>
      </c>
      <c r="O60" s="166">
        <v>60</v>
      </c>
      <c r="P60" s="167" t="str">
        <f t="shared" si="16"/>
        <v>MAYOR</v>
      </c>
    </row>
    <row r="61" spans="1:16" ht="27.75" customHeight="1">
      <c r="A61" s="483"/>
      <c r="B61" s="396"/>
      <c r="C61" s="396"/>
      <c r="D61" s="43" t="s">
        <v>1109</v>
      </c>
      <c r="E61" s="43" t="s">
        <v>167</v>
      </c>
      <c r="F61" s="160">
        <f>VLOOKUP(E61,PHVA!$B$16:$K$39,10,FALSE)</f>
        <v>100</v>
      </c>
      <c r="G61" s="168" t="s">
        <v>137</v>
      </c>
      <c r="H61" s="168" t="s">
        <v>137</v>
      </c>
      <c r="I61" s="162" t="s">
        <v>137</v>
      </c>
      <c r="J61" s="162" t="s">
        <v>137</v>
      </c>
      <c r="K61" s="164" t="s">
        <v>137</v>
      </c>
      <c r="L61" s="164" t="s">
        <v>137</v>
      </c>
      <c r="M61" s="165">
        <v>40</v>
      </c>
      <c r="N61" s="165" t="str">
        <f t="shared" si="15"/>
        <v>MAYOR</v>
      </c>
      <c r="O61" s="166">
        <v>60</v>
      </c>
      <c r="P61" s="167" t="str">
        <f t="shared" si="16"/>
        <v>MAYOR</v>
      </c>
    </row>
    <row r="62" spans="1:16" ht="15.75" customHeight="1">
      <c r="A62" s="159" t="s">
        <v>1191</v>
      </c>
      <c r="B62" s="74" t="s">
        <v>134</v>
      </c>
      <c r="C62" s="37" t="s">
        <v>1192</v>
      </c>
      <c r="D62" s="37" t="s">
        <v>1099</v>
      </c>
      <c r="E62" s="43" t="s">
        <v>582</v>
      </c>
      <c r="F62" s="160">
        <f>VLOOKUP(E62,ADMINISTRATIVAS!$B$13:$L$76,11,FALSE)</f>
        <v>67</v>
      </c>
      <c r="G62" s="168" t="s">
        <v>137</v>
      </c>
      <c r="H62" s="168" t="s">
        <v>137</v>
      </c>
      <c r="I62" s="162" t="s">
        <v>137</v>
      </c>
      <c r="J62" s="162" t="s">
        <v>137</v>
      </c>
      <c r="K62" s="164" t="s">
        <v>137</v>
      </c>
      <c r="L62" s="164" t="s">
        <v>137</v>
      </c>
      <c r="M62" s="165">
        <v>40</v>
      </c>
      <c r="N62" s="165" t="str">
        <f t="shared" si="15"/>
        <v>MAYOR</v>
      </c>
      <c r="O62" s="166">
        <v>60</v>
      </c>
      <c r="P62" s="167" t="str">
        <f t="shared" si="16"/>
        <v>MAYOR</v>
      </c>
    </row>
    <row r="63" spans="1:16" ht="15.75" customHeight="1">
      <c r="A63" s="159" t="s">
        <v>1193</v>
      </c>
      <c r="B63" s="74" t="s">
        <v>134</v>
      </c>
      <c r="C63" s="37" t="s">
        <v>1194</v>
      </c>
      <c r="D63" s="37" t="s">
        <v>1122</v>
      </c>
      <c r="E63" s="182" t="s">
        <v>1067</v>
      </c>
      <c r="F63" s="160">
        <f>VLOOKUP(E63,TECNICAS!$A$13:$K$117,11)</f>
        <v>60</v>
      </c>
      <c r="G63" s="168" t="s">
        <v>137</v>
      </c>
      <c r="H63" s="168" t="s">
        <v>137</v>
      </c>
      <c r="I63" s="162" t="s">
        <v>137</v>
      </c>
      <c r="J63" s="162" t="s">
        <v>137</v>
      </c>
      <c r="K63" s="164" t="s">
        <v>137</v>
      </c>
      <c r="L63" s="164" t="s">
        <v>137</v>
      </c>
      <c r="M63" s="165">
        <v>60</v>
      </c>
      <c r="N63" s="165" t="str">
        <f t="shared" si="15"/>
        <v>CUMPLE</v>
      </c>
      <c r="O63" s="166">
        <v>80</v>
      </c>
      <c r="P63" s="167" t="str">
        <f t="shared" si="16"/>
        <v>MENOR</v>
      </c>
    </row>
    <row r="64" spans="1:16" ht="15.75" customHeight="1">
      <c r="A64" s="159" t="s">
        <v>1195</v>
      </c>
      <c r="B64" s="74" t="s">
        <v>134</v>
      </c>
      <c r="C64" s="37" t="s">
        <v>1196</v>
      </c>
      <c r="D64" s="37" t="s">
        <v>1122</v>
      </c>
      <c r="E64" s="182" t="s">
        <v>1013</v>
      </c>
      <c r="F64" s="160">
        <f>VLOOKUP(E64,TECNICAS!$A$13:$K$117,11)</f>
        <v>80</v>
      </c>
      <c r="G64" s="168" t="s">
        <v>137</v>
      </c>
      <c r="H64" s="168" t="s">
        <v>137</v>
      </c>
      <c r="I64" s="162" t="s">
        <v>137</v>
      </c>
      <c r="J64" s="162" t="s">
        <v>137</v>
      </c>
      <c r="K64" s="164" t="s">
        <v>137</v>
      </c>
      <c r="L64" s="164" t="s">
        <v>137</v>
      </c>
      <c r="M64" s="165">
        <v>60</v>
      </c>
      <c r="N64" s="165" t="str">
        <f t="shared" si="15"/>
        <v>MAYOR</v>
      </c>
      <c r="O64" s="166">
        <v>80</v>
      </c>
      <c r="P64" s="167" t="str">
        <f t="shared" si="16"/>
        <v>CUMPLE</v>
      </c>
    </row>
    <row r="65" spans="1:16" ht="27.75" customHeight="1">
      <c r="A65" s="159" t="s">
        <v>1197</v>
      </c>
      <c r="B65" s="74" t="s">
        <v>134</v>
      </c>
      <c r="C65" s="37" t="s">
        <v>1198</v>
      </c>
      <c r="D65" s="37" t="s">
        <v>1122</v>
      </c>
      <c r="E65" s="182" t="s">
        <v>859</v>
      </c>
      <c r="F65" s="160">
        <f>VLOOKUP(E65,TECNICAS!$A$13:$K$117,11)</f>
        <v>60</v>
      </c>
      <c r="G65" s="168" t="s">
        <v>137</v>
      </c>
      <c r="H65" s="168" t="s">
        <v>137</v>
      </c>
      <c r="I65" s="162" t="s">
        <v>137</v>
      </c>
      <c r="J65" s="162" t="s">
        <v>137</v>
      </c>
      <c r="K65" s="164" t="s">
        <v>137</v>
      </c>
      <c r="L65" s="164" t="s">
        <v>137</v>
      </c>
      <c r="M65" s="165">
        <v>60</v>
      </c>
      <c r="N65" s="165" t="str">
        <f t="shared" si="15"/>
        <v>CUMPLE</v>
      </c>
      <c r="O65" s="166">
        <v>80</v>
      </c>
      <c r="P65" s="167" t="str">
        <f t="shared" si="16"/>
        <v>MENOR</v>
      </c>
    </row>
    <row r="66" spans="1:16" ht="39.75" customHeight="1">
      <c r="A66" s="159" t="s">
        <v>1199</v>
      </c>
      <c r="B66" s="74" t="s">
        <v>134</v>
      </c>
      <c r="C66" s="37" t="s">
        <v>1200</v>
      </c>
      <c r="D66" s="43" t="s">
        <v>1109</v>
      </c>
      <c r="E66" s="43" t="s">
        <v>171</v>
      </c>
      <c r="F66" s="160">
        <f>VLOOKUP(E66,PHVA!$B$16:$K$39,10,FALSE)</f>
        <v>100</v>
      </c>
      <c r="G66" s="168" t="s">
        <v>137</v>
      </c>
      <c r="H66" s="168" t="s">
        <v>137</v>
      </c>
      <c r="I66" s="162" t="s">
        <v>137</v>
      </c>
      <c r="J66" s="162" t="s">
        <v>137</v>
      </c>
      <c r="K66" s="164" t="s">
        <v>137</v>
      </c>
      <c r="L66" s="164" t="s">
        <v>137</v>
      </c>
      <c r="M66" s="165">
        <v>60</v>
      </c>
      <c r="N66" s="165" t="str">
        <f t="shared" si="15"/>
        <v>MAYOR</v>
      </c>
      <c r="O66" s="166">
        <v>80</v>
      </c>
      <c r="P66" s="167" t="str">
        <f t="shared" si="16"/>
        <v>MAYOR</v>
      </c>
    </row>
    <row r="67" spans="1:16" ht="15.75" customHeight="1">
      <c r="A67" s="159" t="s">
        <v>1201</v>
      </c>
      <c r="B67" s="74" t="s">
        <v>134</v>
      </c>
      <c r="C67" s="37" t="s">
        <v>1202</v>
      </c>
      <c r="D67" s="37" t="s">
        <v>1122</v>
      </c>
      <c r="E67" s="182" t="s">
        <v>1061</v>
      </c>
      <c r="F67" s="160">
        <f>VLOOKUP(E67,TECNICAS!$A$13:$K$117,11)</f>
        <v>60</v>
      </c>
      <c r="G67" s="168" t="s">
        <v>137</v>
      </c>
      <c r="H67" s="168" t="s">
        <v>137</v>
      </c>
      <c r="I67" s="162" t="s">
        <v>137</v>
      </c>
      <c r="J67" s="162" t="s">
        <v>137</v>
      </c>
      <c r="K67" s="164" t="s">
        <v>137</v>
      </c>
      <c r="L67" s="164" t="s">
        <v>137</v>
      </c>
      <c r="M67" s="165">
        <v>60</v>
      </c>
      <c r="N67" s="165" t="str">
        <f t="shared" si="15"/>
        <v>CUMPLE</v>
      </c>
      <c r="O67" s="166">
        <v>80</v>
      </c>
      <c r="P67" s="167" t="str">
        <f t="shared" si="16"/>
        <v>MENOR</v>
      </c>
    </row>
    <row r="68" spans="1:16" ht="27.75" customHeight="1">
      <c r="A68" s="159" t="s">
        <v>1203</v>
      </c>
      <c r="B68" s="74" t="s">
        <v>134</v>
      </c>
      <c r="C68" s="43" t="s">
        <v>1204</v>
      </c>
      <c r="D68" s="37" t="s">
        <v>1122</v>
      </c>
      <c r="E68" s="182" t="s">
        <v>1205</v>
      </c>
      <c r="F68" s="160">
        <f>VLOOKUP(E68,TECNICAS!$A$13:$K$117,11)</f>
        <v>73</v>
      </c>
      <c r="G68" s="168" t="s">
        <v>137</v>
      </c>
      <c r="H68" s="168" t="s">
        <v>137</v>
      </c>
      <c r="I68" s="162" t="s">
        <v>137</v>
      </c>
      <c r="J68" s="162" t="s">
        <v>137</v>
      </c>
      <c r="K68" s="164" t="s">
        <v>137</v>
      </c>
      <c r="L68" s="164" t="s">
        <v>137</v>
      </c>
      <c r="M68" s="165">
        <v>60</v>
      </c>
      <c r="N68" s="165" t="str">
        <f t="shared" si="15"/>
        <v>MAYOR</v>
      </c>
      <c r="O68" s="166">
        <v>80</v>
      </c>
      <c r="P68" s="167" t="str">
        <f t="shared" si="16"/>
        <v>MENOR</v>
      </c>
    </row>
    <row r="69" spans="1:16" ht="27.75" customHeight="1">
      <c r="A69" s="159" t="s">
        <v>1206</v>
      </c>
      <c r="B69" s="74" t="s">
        <v>134</v>
      </c>
      <c r="C69" s="43" t="s">
        <v>1207</v>
      </c>
      <c r="D69" s="37" t="s">
        <v>1122</v>
      </c>
      <c r="E69" s="182" t="s">
        <v>674</v>
      </c>
      <c r="F69" s="160">
        <f>VLOOKUP(E69,TECNICAS!$A$13:$K$117,11)</f>
        <v>64</v>
      </c>
      <c r="G69" s="168" t="s">
        <v>137</v>
      </c>
      <c r="H69" s="168" t="s">
        <v>137</v>
      </c>
      <c r="I69" s="162" t="s">
        <v>137</v>
      </c>
      <c r="J69" s="162" t="s">
        <v>137</v>
      </c>
      <c r="K69" s="164" t="s">
        <v>137</v>
      </c>
      <c r="L69" s="164" t="s">
        <v>137</v>
      </c>
      <c r="M69" s="165">
        <v>60</v>
      </c>
      <c r="N69" s="165" t="str">
        <f t="shared" si="15"/>
        <v>MAYOR</v>
      </c>
      <c r="O69" s="166">
        <v>80</v>
      </c>
      <c r="P69" s="167" t="str">
        <f t="shared" si="16"/>
        <v>MENOR</v>
      </c>
    </row>
    <row r="70" spans="1:16" ht="27.75" customHeight="1">
      <c r="A70" s="159" t="s">
        <v>1208</v>
      </c>
      <c r="B70" s="74" t="s">
        <v>134</v>
      </c>
      <c r="C70" s="43" t="s">
        <v>1209</v>
      </c>
      <c r="D70" s="37" t="s">
        <v>1122</v>
      </c>
      <c r="E70" s="182" t="s">
        <v>704</v>
      </c>
      <c r="F70" s="160">
        <f>VLOOKUP(E70,TECNICAS!$A$13:$K$117,11)</f>
        <v>20</v>
      </c>
      <c r="G70" s="168" t="s">
        <v>137</v>
      </c>
      <c r="H70" s="168" t="s">
        <v>137</v>
      </c>
      <c r="I70" s="162" t="s">
        <v>137</v>
      </c>
      <c r="J70" s="162" t="s">
        <v>137</v>
      </c>
      <c r="K70" s="164" t="s">
        <v>137</v>
      </c>
      <c r="L70" s="164" t="s">
        <v>137</v>
      </c>
      <c r="M70" s="165">
        <v>60</v>
      </c>
      <c r="N70" s="165" t="str">
        <f t="shared" si="15"/>
        <v>MENOR</v>
      </c>
      <c r="O70" s="166">
        <v>80</v>
      </c>
      <c r="P70" s="167" t="str">
        <f t="shared" si="16"/>
        <v>MENOR</v>
      </c>
    </row>
    <row r="71" spans="1:16" ht="27.75" customHeight="1">
      <c r="A71" s="159" t="s">
        <v>1210</v>
      </c>
      <c r="B71" s="74" t="s">
        <v>134</v>
      </c>
      <c r="C71" s="43" t="s">
        <v>1211</v>
      </c>
      <c r="D71" s="37" t="s">
        <v>1122</v>
      </c>
      <c r="E71" s="182" t="s">
        <v>856</v>
      </c>
      <c r="F71" s="160">
        <f>VLOOKUP(E71,TECNICAS!$A$13:$K$117,11)</f>
        <v>45</v>
      </c>
      <c r="G71" s="168" t="s">
        <v>137</v>
      </c>
      <c r="H71" s="168" t="s">
        <v>137</v>
      </c>
      <c r="I71" s="162" t="s">
        <v>137</v>
      </c>
      <c r="J71" s="162" t="s">
        <v>137</v>
      </c>
      <c r="K71" s="164" t="s">
        <v>137</v>
      </c>
      <c r="L71" s="164" t="s">
        <v>137</v>
      </c>
      <c r="M71" s="165">
        <v>60</v>
      </c>
      <c r="N71" s="165" t="str">
        <f t="shared" si="15"/>
        <v>MENOR</v>
      </c>
      <c r="O71" s="166">
        <v>80</v>
      </c>
      <c r="P71" s="167" t="str">
        <f t="shared" si="16"/>
        <v>MENOR</v>
      </c>
    </row>
    <row r="72" spans="1:16" ht="27.75" customHeight="1">
      <c r="A72" s="159" t="s">
        <v>1212</v>
      </c>
      <c r="B72" s="74" t="s">
        <v>134</v>
      </c>
      <c r="C72" s="43" t="s">
        <v>1213</v>
      </c>
      <c r="D72" s="37" t="s">
        <v>1122</v>
      </c>
      <c r="E72" s="182" t="s">
        <v>898</v>
      </c>
      <c r="F72" s="160">
        <f>VLOOKUP(E72,TECNICAS!$A$13:$K$117,11)</f>
        <v>80</v>
      </c>
      <c r="G72" s="168" t="s">
        <v>137</v>
      </c>
      <c r="H72" s="168" t="s">
        <v>137</v>
      </c>
      <c r="I72" s="162" t="s">
        <v>137</v>
      </c>
      <c r="J72" s="162" t="s">
        <v>137</v>
      </c>
      <c r="K72" s="164" t="s">
        <v>137</v>
      </c>
      <c r="L72" s="164" t="s">
        <v>137</v>
      </c>
      <c r="M72" s="165">
        <v>60</v>
      </c>
      <c r="N72" s="165" t="str">
        <f t="shared" si="15"/>
        <v>MAYOR</v>
      </c>
      <c r="O72" s="166">
        <v>80</v>
      </c>
      <c r="P72" s="167" t="str">
        <f t="shared" si="16"/>
        <v>CUMPLE</v>
      </c>
    </row>
    <row r="73" spans="1:16" ht="27.75" customHeight="1">
      <c r="A73" s="159" t="s">
        <v>1214</v>
      </c>
      <c r="B73" s="74" t="s">
        <v>134</v>
      </c>
      <c r="C73" s="43" t="s">
        <v>1215</v>
      </c>
      <c r="D73" s="37" t="s">
        <v>1099</v>
      </c>
      <c r="E73" s="43" t="s">
        <v>550</v>
      </c>
      <c r="F73" s="160">
        <f>VLOOKUP(E73,ADMINISTRATIVAS!$B$13:$L$76,11,FALSE)</f>
        <v>85</v>
      </c>
      <c r="G73" s="168" t="s">
        <v>137</v>
      </c>
      <c r="H73" s="168" t="s">
        <v>137</v>
      </c>
      <c r="I73" s="162" t="s">
        <v>137</v>
      </c>
      <c r="J73" s="162" t="s">
        <v>137</v>
      </c>
      <c r="K73" s="164" t="s">
        <v>137</v>
      </c>
      <c r="L73" s="164" t="s">
        <v>137</v>
      </c>
      <c r="M73" s="165">
        <v>60</v>
      </c>
      <c r="N73" s="165" t="str">
        <f t="shared" si="15"/>
        <v>MAYOR</v>
      </c>
      <c r="O73" s="166">
        <v>80</v>
      </c>
      <c r="P73" s="167" t="str">
        <f t="shared" si="16"/>
        <v>MAYOR</v>
      </c>
    </row>
    <row r="74" spans="1:16" ht="27.75" customHeight="1">
      <c r="A74" s="178" t="s">
        <v>1216</v>
      </c>
      <c r="B74" s="179"/>
      <c r="C74" s="183"/>
      <c r="D74" s="183"/>
      <c r="E74" s="183"/>
      <c r="F74" s="181">
        <f t="shared" ref="F74:G74" si="17">SUM(F63:F73)</f>
        <v>727</v>
      </c>
      <c r="G74" s="179">
        <f t="shared" si="17"/>
        <v>0</v>
      </c>
      <c r="H74" s="179"/>
      <c r="I74" s="179">
        <f>SUM(I63:I73)</f>
        <v>0</v>
      </c>
      <c r="J74" s="179"/>
      <c r="K74" s="179">
        <f>SUM(K63:K73)</f>
        <v>0</v>
      </c>
      <c r="L74" s="179"/>
      <c r="M74" s="179">
        <f>SUM(M63:M73)</f>
        <v>660</v>
      </c>
      <c r="N74" s="179" t="str">
        <f>IFERROR(VLOOKUP("MENOR",N57:N73,1,FALSE),"CUMPLE")</f>
        <v>MENOR</v>
      </c>
      <c r="O74" s="179">
        <f>SUM(O63:O73)</f>
        <v>880</v>
      </c>
      <c r="P74" s="179" t="str">
        <f>IFERROR(VLOOKUP("MENOR",P57:P73,1,FALSE),"CUMPLE")</f>
        <v>MENOR</v>
      </c>
    </row>
    <row r="75" spans="1:16" ht="27.75" customHeight="1">
      <c r="A75" s="185" t="s">
        <v>1217</v>
      </c>
      <c r="B75" s="186" t="s">
        <v>134</v>
      </c>
      <c r="C75" s="187" t="s">
        <v>280</v>
      </c>
      <c r="D75" s="188" t="s">
        <v>1099</v>
      </c>
      <c r="E75" s="187" t="s">
        <v>448</v>
      </c>
      <c r="F75" s="160">
        <f>VLOOKUP(E75,ADMINISTRATIVAS!$B$13:$L$76,11,FALSE)</f>
        <v>80</v>
      </c>
      <c r="G75" s="168" t="s">
        <v>137</v>
      </c>
      <c r="H75" s="168" t="s">
        <v>137</v>
      </c>
      <c r="I75" s="162" t="s">
        <v>137</v>
      </c>
      <c r="J75" s="162" t="s">
        <v>137</v>
      </c>
      <c r="K75" s="164" t="s">
        <v>137</v>
      </c>
      <c r="L75" s="164" t="s">
        <v>137</v>
      </c>
      <c r="M75" s="165" t="s">
        <v>137</v>
      </c>
      <c r="N75" s="165" t="s">
        <v>137</v>
      </c>
      <c r="O75" s="189">
        <v>60</v>
      </c>
      <c r="P75" s="167" t="str">
        <f>IF($F75=O75,"CUMPLE",IF($F75&lt;O75,"MENOR","MAYOR"))</f>
        <v>MAYOR</v>
      </c>
    </row>
    <row r="76" spans="1:16" ht="27.75" customHeight="1">
      <c r="A76" s="190" t="s">
        <v>1218</v>
      </c>
      <c r="B76" s="183"/>
      <c r="C76" s="183"/>
      <c r="D76" s="183"/>
      <c r="E76" s="183"/>
      <c r="F76" s="181">
        <f>SUM(F65:F75)</f>
        <v>1394</v>
      </c>
      <c r="G76" s="179"/>
      <c r="H76" s="179"/>
      <c r="I76" s="179"/>
      <c r="J76" s="179"/>
      <c r="K76" s="179"/>
      <c r="L76" s="179"/>
      <c r="M76" s="179"/>
      <c r="N76" s="179"/>
      <c r="O76" s="179">
        <f>SUM(O65:O75)</f>
        <v>1660</v>
      </c>
      <c r="P76" s="179" t="str">
        <f>IFERROR(VLOOKUP("MENOR",P75,1,FALSE),"CUMPLE")</f>
        <v>CUMPLE</v>
      </c>
    </row>
    <row r="77" spans="1:16" ht="15.75" customHeight="1">
      <c r="F77" s="73"/>
      <c r="G77" s="73"/>
      <c r="I77" s="73"/>
      <c r="K77" s="73"/>
      <c r="M77" s="73"/>
      <c r="O77" s="73"/>
    </row>
    <row r="78" spans="1:16" ht="15.75" customHeight="1"/>
    <row r="79" spans="1:16" ht="15.75" customHeight="1"/>
    <row r="80" spans="1:1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57:A61"/>
    <mergeCell ref="B57:B61"/>
    <mergeCell ref="C57:C61"/>
    <mergeCell ref="A1:B9"/>
    <mergeCell ref="C1:L4"/>
    <mergeCell ref="M1:P9"/>
    <mergeCell ref="C5:L9"/>
    <mergeCell ref="A15:A17"/>
    <mergeCell ref="B15:B17"/>
    <mergeCell ref="C15:C17"/>
  </mergeCells>
  <dataValidations count="1">
    <dataValidation type="list" allowBlank="1" showErrorMessage="1" sqref="F18 F23:F24">
      <formula1>$U$1:$U$6</formula1>
    </dataValidation>
  </dataValidations>
  <pageMargins left="0.7" right="0.7" top="0.75" bottom="0.75" header="0" footer="0"/>
  <pageSetup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Z1000"/>
  <sheetViews>
    <sheetView showGridLines="0" topLeftCell="E6" zoomScale="68" zoomScaleNormal="68" workbookViewId="0">
      <selection activeCell="K59" sqref="K59"/>
    </sheetView>
  </sheetViews>
  <sheetFormatPr baseColWidth="10" defaultColWidth="14.42578125" defaultRowHeight="15" customHeight="1"/>
  <cols>
    <col min="1" max="1" width="18.42578125" customWidth="1"/>
    <col min="2" max="2" width="10" customWidth="1"/>
    <col min="3" max="3" width="24.85546875" customWidth="1"/>
    <col min="4" max="4" width="35.7109375" customWidth="1"/>
    <col min="5" max="6" width="53.140625" customWidth="1"/>
    <col min="7" max="8" width="20" customWidth="1"/>
    <col min="9" max="9" width="42.140625" customWidth="1"/>
    <col min="10" max="10" width="29.85546875" customWidth="1"/>
    <col min="11" max="11" width="34.28515625" customWidth="1"/>
    <col min="12" max="12" width="31.85546875" customWidth="1"/>
    <col min="13" max="16" width="10" customWidth="1"/>
    <col min="17" max="17" width="10" hidden="1" customWidth="1"/>
    <col min="18" max="26" width="10" customWidth="1"/>
  </cols>
  <sheetData>
    <row r="1" spans="1:17" ht="15" hidden="1" customHeight="1">
      <c r="A1" s="2"/>
      <c r="B1" s="9" t="s">
        <v>68</v>
      </c>
      <c r="D1" s="10"/>
      <c r="E1" s="11"/>
      <c r="F1" s="11"/>
      <c r="G1" s="12"/>
      <c r="H1" s="12"/>
      <c r="K1" s="12"/>
    </row>
    <row r="2" spans="1:17" ht="15" hidden="1" customHeight="1">
      <c r="A2" s="3"/>
      <c r="B2" s="4"/>
      <c r="D2" s="10"/>
      <c r="E2" s="11"/>
      <c r="F2" s="11"/>
      <c r="G2" s="12"/>
      <c r="H2" s="12"/>
      <c r="K2" s="12"/>
    </row>
    <row r="3" spans="1:17" ht="15" hidden="1" customHeight="1">
      <c r="A3" s="3"/>
      <c r="B3" s="4" t="s">
        <v>69</v>
      </c>
      <c r="D3" s="10"/>
      <c r="E3" s="11"/>
      <c r="F3" s="11"/>
      <c r="G3" s="12"/>
      <c r="H3" s="12"/>
      <c r="K3" s="12"/>
    </row>
    <row r="4" spans="1:17" ht="15" hidden="1" customHeight="1">
      <c r="A4" s="3"/>
      <c r="B4" s="13">
        <v>0.4</v>
      </c>
      <c r="C4" s="5" t="s">
        <v>70</v>
      </c>
      <c r="D4" s="10"/>
      <c r="E4" s="11"/>
      <c r="F4" s="11"/>
      <c r="G4" s="12"/>
      <c r="H4" s="12"/>
      <c r="K4" s="12"/>
    </row>
    <row r="5" spans="1:17" ht="15" hidden="1" customHeight="1">
      <c r="A5" s="3"/>
      <c r="B5" s="13">
        <v>0.35</v>
      </c>
      <c r="C5" s="5" t="s">
        <v>71</v>
      </c>
      <c r="D5" s="10"/>
      <c r="E5" s="11"/>
      <c r="F5" s="11"/>
      <c r="G5" s="12"/>
      <c r="H5" s="12"/>
      <c r="K5" s="12"/>
    </row>
    <row r="6" spans="1:17" ht="15" customHeight="1">
      <c r="A6" s="383" t="s">
        <v>1</v>
      </c>
      <c r="B6" s="384"/>
      <c r="C6" s="389" t="s">
        <v>72</v>
      </c>
      <c r="D6" s="390"/>
      <c r="E6" s="390"/>
      <c r="F6" s="390"/>
      <c r="G6" s="390"/>
      <c r="H6" s="390"/>
      <c r="I6" s="390"/>
      <c r="J6" s="384"/>
      <c r="K6" s="14" t="s">
        <v>1</v>
      </c>
      <c r="L6" s="15"/>
      <c r="Q6" s="5">
        <v>0</v>
      </c>
    </row>
    <row r="7" spans="1:17">
      <c r="A7" s="385"/>
      <c r="B7" s="386"/>
      <c r="C7" s="385"/>
      <c r="D7" s="391"/>
      <c r="E7" s="391"/>
      <c r="F7" s="391"/>
      <c r="G7" s="391"/>
      <c r="H7" s="391"/>
      <c r="I7" s="391"/>
      <c r="J7" s="386"/>
      <c r="K7" s="16"/>
      <c r="L7" s="17"/>
      <c r="Q7" s="5">
        <v>20</v>
      </c>
    </row>
    <row r="8" spans="1:17">
      <c r="A8" s="385"/>
      <c r="B8" s="386"/>
      <c r="C8" s="385"/>
      <c r="D8" s="391"/>
      <c r="E8" s="391"/>
      <c r="F8" s="391"/>
      <c r="G8" s="391"/>
      <c r="H8" s="391"/>
      <c r="I8" s="391"/>
      <c r="J8" s="386"/>
      <c r="K8" s="16"/>
      <c r="L8" s="17"/>
      <c r="Q8" s="5">
        <v>40</v>
      </c>
    </row>
    <row r="9" spans="1:17">
      <c r="A9" s="385"/>
      <c r="B9" s="386"/>
      <c r="C9" s="387"/>
      <c r="D9" s="392"/>
      <c r="E9" s="392"/>
      <c r="F9" s="392"/>
      <c r="G9" s="392"/>
      <c r="H9" s="392"/>
      <c r="I9" s="392"/>
      <c r="J9" s="388"/>
      <c r="K9" s="16"/>
      <c r="L9" s="17"/>
      <c r="Q9" s="5">
        <v>60</v>
      </c>
    </row>
    <row r="10" spans="1:17">
      <c r="A10" s="385"/>
      <c r="B10" s="386"/>
      <c r="C10" s="490" t="e">
        <f>#REF!</f>
        <v>#REF!</v>
      </c>
      <c r="D10" s="390"/>
      <c r="E10" s="390"/>
      <c r="F10" s="390"/>
      <c r="G10" s="390"/>
      <c r="H10" s="390"/>
      <c r="I10" s="390"/>
      <c r="J10" s="384"/>
      <c r="K10" s="16"/>
      <c r="L10" s="17"/>
      <c r="Q10">
        <v>80</v>
      </c>
    </row>
    <row r="11" spans="1:17">
      <c r="A11" s="385"/>
      <c r="B11" s="386"/>
      <c r="C11" s="385"/>
      <c r="D11" s="391"/>
      <c r="E11" s="391"/>
      <c r="F11" s="391"/>
      <c r="G11" s="391"/>
      <c r="H11" s="391"/>
      <c r="I11" s="391"/>
      <c r="J11" s="386"/>
      <c r="K11" s="16"/>
      <c r="L11" s="17"/>
      <c r="Q11">
        <v>100</v>
      </c>
    </row>
    <row r="12" spans="1:17">
      <c r="A12" s="385"/>
      <c r="B12" s="386"/>
      <c r="C12" s="385"/>
      <c r="D12" s="391"/>
      <c r="E12" s="391"/>
      <c r="F12" s="391"/>
      <c r="G12" s="391"/>
      <c r="H12" s="391"/>
      <c r="I12" s="391"/>
      <c r="J12" s="386"/>
      <c r="K12" s="16"/>
      <c r="L12" s="17"/>
    </row>
    <row r="13" spans="1:17">
      <c r="A13" s="385"/>
      <c r="B13" s="386"/>
      <c r="C13" s="385"/>
      <c r="D13" s="391"/>
      <c r="E13" s="391"/>
      <c r="F13" s="391"/>
      <c r="G13" s="391"/>
      <c r="H13" s="391"/>
      <c r="I13" s="391"/>
      <c r="J13" s="386"/>
      <c r="K13" s="16"/>
      <c r="L13" s="17"/>
    </row>
    <row r="14" spans="1:17">
      <c r="A14" s="387"/>
      <c r="B14" s="388"/>
      <c r="C14" s="387"/>
      <c r="D14" s="392"/>
      <c r="E14" s="392"/>
      <c r="F14" s="392"/>
      <c r="G14" s="392"/>
      <c r="H14" s="392"/>
      <c r="I14" s="392"/>
      <c r="J14" s="388"/>
      <c r="K14" s="18"/>
      <c r="L14" s="19"/>
    </row>
    <row r="15" spans="1:17">
      <c r="D15" s="10"/>
      <c r="E15" s="11"/>
      <c r="F15" s="11"/>
      <c r="G15" s="12"/>
      <c r="H15" s="12"/>
      <c r="K15" s="12"/>
    </row>
    <row r="16" spans="1:17" ht="42">
      <c r="A16" s="20" t="s">
        <v>38</v>
      </c>
      <c r="B16" s="20" t="s">
        <v>73</v>
      </c>
      <c r="C16" s="20" t="s">
        <v>74</v>
      </c>
      <c r="D16" s="21" t="s">
        <v>75</v>
      </c>
      <c r="E16" s="21" t="s">
        <v>76</v>
      </c>
      <c r="F16" s="21" t="s">
        <v>77</v>
      </c>
      <c r="G16" s="20" t="s">
        <v>78</v>
      </c>
      <c r="H16" s="20" t="s">
        <v>79</v>
      </c>
      <c r="I16" s="20" t="s">
        <v>80</v>
      </c>
      <c r="J16" s="20" t="s">
        <v>81</v>
      </c>
      <c r="K16" s="21" t="s">
        <v>82</v>
      </c>
      <c r="L16" s="20" t="s">
        <v>83</v>
      </c>
    </row>
    <row r="17" spans="1:26" ht="378.75" hidden="1" customHeight="1">
      <c r="A17" s="22" t="s">
        <v>84</v>
      </c>
      <c r="B17" s="23" t="s">
        <v>85</v>
      </c>
      <c r="C17" s="24" t="s">
        <v>86</v>
      </c>
      <c r="D17" s="25" t="s">
        <v>87</v>
      </c>
      <c r="E17" s="25" t="s">
        <v>88</v>
      </c>
      <c r="F17" s="25" t="s">
        <v>89</v>
      </c>
      <c r="G17" s="26"/>
      <c r="H17" s="26" t="s">
        <v>90</v>
      </c>
      <c r="I17" s="27" t="s">
        <v>91</v>
      </c>
      <c r="J17" s="25"/>
      <c r="K17" s="28">
        <v>100</v>
      </c>
      <c r="L17" s="25"/>
      <c r="M17" s="29"/>
      <c r="N17" s="29"/>
      <c r="O17" s="29"/>
      <c r="P17" s="29"/>
      <c r="Q17" s="29"/>
      <c r="R17" s="29"/>
      <c r="S17" s="29"/>
      <c r="T17" s="29"/>
      <c r="U17" s="29"/>
      <c r="V17" s="29"/>
      <c r="W17" s="29"/>
      <c r="X17" s="29"/>
      <c r="Y17" s="29"/>
      <c r="Z17" s="29"/>
    </row>
    <row r="18" spans="1:26" ht="409.5" hidden="1" customHeight="1">
      <c r="A18" s="30"/>
      <c r="B18" s="31" t="s">
        <v>92</v>
      </c>
      <c r="C18" s="32"/>
      <c r="D18" s="33" t="s">
        <v>93</v>
      </c>
      <c r="E18" s="33" t="str">
        <f>ADMINISTRATIVAS!E14</f>
        <v>Se debe definir un conjunto de políticas para la seguridad de la información aprobada por la dirección, publicada y comunicada a los empleados y a la partes externas pertinentes</v>
      </c>
      <c r="F18" s="34"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35"/>
      <c r="H18" s="35" t="s">
        <v>90</v>
      </c>
      <c r="I18" s="36" t="s">
        <v>91</v>
      </c>
      <c r="J18" s="37">
        <f>ADMINISTRATIVAS!K14</f>
        <v>0</v>
      </c>
      <c r="K18" s="38">
        <v>100</v>
      </c>
      <c r="L18" s="37">
        <f>ADMINISTRATIVAS!M14</f>
        <v>0</v>
      </c>
      <c r="M18" s="29"/>
      <c r="N18" s="29"/>
      <c r="O18" s="29"/>
      <c r="P18" s="29"/>
      <c r="Q18" s="29"/>
      <c r="R18" s="29"/>
      <c r="S18" s="29"/>
      <c r="T18" s="29"/>
      <c r="U18" s="29"/>
      <c r="V18" s="29"/>
      <c r="W18" s="29"/>
      <c r="X18" s="29"/>
      <c r="Y18" s="29"/>
      <c r="Z18" s="29"/>
    </row>
    <row r="19" spans="1:26" ht="153.75" hidden="1" customHeight="1">
      <c r="A19" s="30"/>
      <c r="B19" s="39"/>
      <c r="C19" s="40"/>
      <c r="D19" s="39"/>
      <c r="E19" s="39"/>
      <c r="F19" s="41"/>
      <c r="G19" s="35"/>
      <c r="H19" s="35" t="s">
        <v>90</v>
      </c>
      <c r="I19" s="37"/>
      <c r="J19" s="37">
        <f>ADMINISTRATIVAS!K15</f>
        <v>0</v>
      </c>
      <c r="K19" s="38">
        <v>100</v>
      </c>
      <c r="L19" s="37">
        <f>ADMINISTRATIVAS!M15</f>
        <v>0</v>
      </c>
      <c r="M19" s="29"/>
      <c r="N19" s="29"/>
      <c r="O19" s="29"/>
      <c r="P19" s="29"/>
      <c r="Q19" s="29"/>
      <c r="R19" s="29"/>
      <c r="S19" s="29"/>
      <c r="T19" s="29"/>
      <c r="U19" s="29"/>
      <c r="V19" s="29"/>
      <c r="W19" s="29"/>
      <c r="X19" s="29"/>
      <c r="Y19" s="29"/>
      <c r="Z19" s="29"/>
    </row>
    <row r="20" spans="1:26" ht="276" hidden="1" customHeight="1">
      <c r="A20" s="30"/>
      <c r="B20" s="42" t="s">
        <v>94</v>
      </c>
      <c r="C20" s="24" t="s">
        <v>95</v>
      </c>
      <c r="D20" s="25" t="s">
        <v>96</v>
      </c>
      <c r="E20" s="25" t="s">
        <v>97</v>
      </c>
      <c r="F20" s="25" t="s">
        <v>98</v>
      </c>
      <c r="G20" s="26"/>
      <c r="H20" s="26" t="s">
        <v>90</v>
      </c>
      <c r="I20" s="27" t="s">
        <v>99</v>
      </c>
      <c r="J20" s="25"/>
      <c r="K20" s="28">
        <v>100</v>
      </c>
      <c r="L20" s="25"/>
      <c r="M20" s="29"/>
      <c r="N20" s="29"/>
      <c r="O20" s="29"/>
      <c r="P20" s="29"/>
      <c r="Q20" s="29"/>
      <c r="R20" s="29"/>
      <c r="S20" s="29"/>
      <c r="T20" s="29"/>
      <c r="U20" s="29"/>
      <c r="V20" s="29"/>
      <c r="W20" s="29"/>
      <c r="X20" s="29"/>
      <c r="Y20" s="29"/>
      <c r="Z20" s="29"/>
    </row>
    <row r="21" spans="1:26" ht="409.5" customHeight="1">
      <c r="A21" s="30"/>
      <c r="B21" s="43" t="s">
        <v>100</v>
      </c>
      <c r="C21" s="43" t="s">
        <v>86</v>
      </c>
      <c r="D21" s="37" t="str">
        <f>ADMINISTRATIVAS!D19</f>
        <v>Roles y responsabilidades para la seguridad de la información</v>
      </c>
      <c r="E21" s="37" t="str">
        <f>ADMINISTRATIVAS!E19</f>
        <v>Se deben definir y asignar todas las responsabilidades de la seguridad de la información</v>
      </c>
      <c r="F21" s="37" t="s">
        <v>101</v>
      </c>
      <c r="G21" s="35"/>
      <c r="H21" s="35" t="s">
        <v>90</v>
      </c>
      <c r="I21" s="36" t="s">
        <v>102</v>
      </c>
      <c r="J21" s="37">
        <f>ADMINISTRATIVAS!K19</f>
        <v>0</v>
      </c>
      <c r="K21" s="38">
        <v>80</v>
      </c>
      <c r="L21" s="37" t="str">
        <f>ADMINISTRATIVAS!M19</f>
        <v>En la nueva estructura y definición del manual de funciones se definen los roles y responsabilidades.
Resolución de roles y responsabilidades del plan de incidentes
En del Decreto 1000-890 del 26/08/2019 se definen los roles y responsabilidades
Comité Interno de seguridad conformado según decreto 176 de abril de 2021,
Roles y responsabilidades definidas en la política general del SGSI</v>
      </c>
      <c r="M21" s="29"/>
      <c r="N21" s="29"/>
      <c r="O21" s="29"/>
      <c r="P21" s="29"/>
      <c r="Q21" s="29"/>
      <c r="R21" s="29"/>
      <c r="S21" s="29"/>
      <c r="T21" s="29"/>
      <c r="U21" s="29"/>
      <c r="V21" s="29"/>
      <c r="W21" s="29"/>
      <c r="X21" s="29"/>
      <c r="Y21" s="29"/>
      <c r="Z21" s="29"/>
    </row>
    <row r="22" spans="1:26" ht="367.5" customHeight="1">
      <c r="A22" s="30"/>
      <c r="B22" s="37" t="s">
        <v>103</v>
      </c>
      <c r="C22" s="43" t="s">
        <v>86</v>
      </c>
      <c r="D22" s="37" t="str">
        <f>ADMINISTRATIVAS!D41</f>
        <v>Inventario de activos</v>
      </c>
      <c r="E22" s="37" t="str">
        <f>ADMINISTRATIVAS!E41</f>
        <v>Se deben identificar los activos asociados con la información y las instalaciones de procesamiento de información, y se debe elaborar y mantener un inventario de estos activos.</v>
      </c>
      <c r="F22" s="37"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35"/>
      <c r="H22" s="35" t="s">
        <v>90</v>
      </c>
      <c r="I22" s="36" t="s">
        <v>104</v>
      </c>
      <c r="J22" s="37">
        <f>ADMINISTRATIVAS!K41</f>
        <v>0</v>
      </c>
      <c r="K22" s="38">
        <v>80</v>
      </c>
      <c r="L22" s="37">
        <f>ADMINISTRATIVAS!M41</f>
        <v>0</v>
      </c>
      <c r="M22" s="29"/>
      <c r="N22" s="29"/>
      <c r="O22" s="29"/>
      <c r="P22" s="29"/>
      <c r="Q22" s="29"/>
      <c r="R22" s="29"/>
      <c r="S22" s="29"/>
      <c r="T22" s="29"/>
      <c r="U22" s="29"/>
      <c r="V22" s="29"/>
      <c r="W22" s="29"/>
      <c r="X22" s="29"/>
      <c r="Y22" s="29"/>
      <c r="Z22" s="29"/>
    </row>
    <row r="23" spans="1:26" ht="88.5" customHeight="1">
      <c r="A23" s="30"/>
      <c r="B23" s="25" t="s">
        <v>105</v>
      </c>
      <c r="C23" s="24" t="s">
        <v>86</v>
      </c>
      <c r="D23" s="25" t="s">
        <v>106</v>
      </c>
      <c r="E23" s="25" t="s">
        <v>107</v>
      </c>
      <c r="F23" s="25" t="s">
        <v>108</v>
      </c>
      <c r="G23" s="26" t="s">
        <v>109</v>
      </c>
      <c r="H23" s="26" t="s">
        <v>90</v>
      </c>
      <c r="I23" s="25" t="s">
        <v>110</v>
      </c>
      <c r="J23" s="24"/>
      <c r="K23" s="28">
        <v>80</v>
      </c>
      <c r="L23" s="24"/>
      <c r="M23" s="29"/>
      <c r="N23" s="29"/>
      <c r="O23" s="29"/>
      <c r="P23" s="29"/>
      <c r="Q23" s="29"/>
      <c r="R23" s="29"/>
      <c r="S23" s="29"/>
      <c r="T23" s="29"/>
      <c r="U23" s="29"/>
      <c r="V23" s="29"/>
      <c r="W23" s="29"/>
      <c r="X23" s="29"/>
      <c r="Y23" s="29"/>
      <c r="Z23" s="29"/>
    </row>
    <row r="24" spans="1:26" ht="90.75" customHeight="1">
      <c r="A24" s="30"/>
      <c r="B24" s="24" t="s">
        <v>111</v>
      </c>
      <c r="C24" s="24" t="s">
        <v>86</v>
      </c>
      <c r="D24" s="25" t="s">
        <v>112</v>
      </c>
      <c r="E24" s="25" t="s">
        <v>113</v>
      </c>
      <c r="F24" s="25" t="s">
        <v>114</v>
      </c>
      <c r="G24" s="26" t="s">
        <v>115</v>
      </c>
      <c r="H24" s="26" t="s">
        <v>116</v>
      </c>
      <c r="I24" s="27" t="s">
        <v>117</v>
      </c>
      <c r="J24" s="24"/>
      <c r="K24" s="28">
        <v>80</v>
      </c>
      <c r="L24" s="24"/>
      <c r="M24" s="29"/>
      <c r="N24" s="29"/>
      <c r="O24" s="29"/>
      <c r="P24" s="29"/>
      <c r="Q24" s="29"/>
      <c r="R24" s="29"/>
      <c r="S24" s="29"/>
      <c r="T24" s="29"/>
      <c r="U24" s="29"/>
      <c r="V24" s="29"/>
      <c r="W24" s="29"/>
      <c r="X24" s="29"/>
      <c r="Y24" s="29"/>
      <c r="Z24" s="29"/>
    </row>
    <row r="25" spans="1:26" ht="109.5" customHeight="1">
      <c r="A25" s="30"/>
      <c r="B25" s="24" t="s">
        <v>118</v>
      </c>
      <c r="C25" s="24" t="s">
        <v>86</v>
      </c>
      <c r="D25" s="25" t="str">
        <f>ADMINISTRATIVAS!D34</f>
        <v>Toma de conciencia, educación y formación en la seguridad de la información</v>
      </c>
      <c r="E25" s="25"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25"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26"/>
      <c r="H25" s="26" t="s">
        <v>90</v>
      </c>
      <c r="I25" s="25"/>
      <c r="J25" s="25"/>
      <c r="K25" s="28">
        <v>80</v>
      </c>
      <c r="L25" s="25"/>
      <c r="M25" s="29"/>
      <c r="N25" s="29"/>
      <c r="O25" s="29"/>
      <c r="P25" s="29"/>
      <c r="Q25" s="29"/>
      <c r="R25" s="29"/>
      <c r="S25" s="29"/>
      <c r="T25" s="29"/>
      <c r="U25" s="29"/>
      <c r="V25" s="29"/>
      <c r="W25" s="29"/>
      <c r="X25" s="29"/>
      <c r="Y25" s="29"/>
      <c r="Z25" s="29"/>
    </row>
    <row r="26" spans="1:26" ht="363.75" customHeight="1">
      <c r="A26" s="40"/>
      <c r="B26" s="24" t="s">
        <v>119</v>
      </c>
      <c r="C26" s="24" t="s">
        <v>120</v>
      </c>
      <c r="D26" s="25" t="s">
        <v>121</v>
      </c>
      <c r="E26" s="25" t="s">
        <v>122</v>
      </c>
      <c r="F26" s="25" t="s">
        <v>123</v>
      </c>
      <c r="G26" s="26"/>
      <c r="H26" s="26" t="s">
        <v>90</v>
      </c>
      <c r="I26" s="27" t="s">
        <v>124</v>
      </c>
      <c r="J26" s="24"/>
      <c r="K26" s="28">
        <v>80</v>
      </c>
      <c r="L26" s="24"/>
      <c r="M26" s="29"/>
      <c r="N26" s="29"/>
      <c r="O26" s="29"/>
      <c r="P26" s="29"/>
      <c r="Q26" s="29"/>
      <c r="R26" s="29"/>
      <c r="S26" s="29"/>
      <c r="T26" s="29"/>
      <c r="U26" s="29"/>
      <c r="V26" s="29"/>
      <c r="W26" s="29"/>
      <c r="X26" s="29"/>
      <c r="Y26" s="29"/>
      <c r="Z26" s="29"/>
    </row>
    <row r="27" spans="1:26" ht="24.75" hidden="1" customHeight="1">
      <c r="A27" s="44" t="s">
        <v>125</v>
      </c>
      <c r="B27" s="45"/>
      <c r="C27" s="45"/>
      <c r="D27" s="46"/>
      <c r="E27" s="46"/>
      <c r="F27" s="46"/>
      <c r="G27" s="47"/>
      <c r="H27" s="47"/>
      <c r="I27" s="45"/>
      <c r="J27" s="45"/>
      <c r="K27" s="48">
        <f>AVERAGE(K17:K26)</f>
        <v>88</v>
      </c>
      <c r="L27" s="49">
        <f>((K27*40)/100)</f>
        <v>35.200000000000003</v>
      </c>
      <c r="M27" s="29"/>
      <c r="N27" s="50"/>
      <c r="O27" s="29"/>
      <c r="P27" s="29"/>
      <c r="Q27" s="29"/>
      <c r="R27" s="29"/>
      <c r="S27" s="29"/>
      <c r="T27" s="29"/>
      <c r="U27" s="29"/>
      <c r="V27" s="29"/>
      <c r="W27" s="29"/>
      <c r="X27" s="29"/>
      <c r="Y27" s="29"/>
      <c r="Z27" s="29"/>
    </row>
    <row r="28" spans="1:26" ht="70.5" hidden="1" customHeight="1">
      <c r="A28" s="51" t="s">
        <v>126</v>
      </c>
      <c r="B28" s="24" t="s">
        <v>127</v>
      </c>
      <c r="C28" s="24" t="s">
        <v>86</v>
      </c>
      <c r="D28" s="25" t="s">
        <v>128</v>
      </c>
      <c r="E28" s="25" t="s">
        <v>129</v>
      </c>
      <c r="F28" s="25" t="s">
        <v>130</v>
      </c>
      <c r="G28" s="26"/>
      <c r="H28" s="26" t="s">
        <v>131</v>
      </c>
      <c r="I28" s="27" t="s">
        <v>132</v>
      </c>
      <c r="J28" s="24"/>
      <c r="K28" s="28">
        <v>100</v>
      </c>
      <c r="L28" s="24"/>
      <c r="M28" s="29"/>
      <c r="N28" s="29"/>
      <c r="O28" s="29"/>
      <c r="P28" s="29"/>
      <c r="Q28" s="29"/>
      <c r="R28" s="29"/>
      <c r="S28" s="29"/>
      <c r="T28" s="29"/>
      <c r="U28" s="29"/>
      <c r="V28" s="29"/>
      <c r="W28" s="29"/>
      <c r="X28" s="29"/>
      <c r="Y28" s="29"/>
      <c r="Z28" s="29"/>
    </row>
    <row r="29" spans="1:26" ht="15.75" hidden="1" customHeight="1">
      <c r="A29" s="30"/>
      <c r="B29" s="43" t="s">
        <v>133</v>
      </c>
      <c r="C29" s="43" t="s">
        <v>134</v>
      </c>
      <c r="D29" s="37" t="s">
        <v>135</v>
      </c>
      <c r="E29" s="37" t="s">
        <v>136</v>
      </c>
      <c r="F29" s="37" t="s">
        <v>137</v>
      </c>
      <c r="G29" s="35"/>
      <c r="H29" s="35" t="s">
        <v>131</v>
      </c>
      <c r="I29" s="37"/>
      <c r="J29" s="37" t="s">
        <v>137</v>
      </c>
      <c r="K29" s="38">
        <v>60</v>
      </c>
      <c r="L29" s="37" t="s">
        <v>137</v>
      </c>
      <c r="M29" s="29"/>
      <c r="N29" s="29"/>
      <c r="O29" s="29"/>
      <c r="P29" s="29"/>
      <c r="Q29" s="29"/>
      <c r="R29" s="29"/>
      <c r="S29" s="29"/>
      <c r="T29" s="29"/>
      <c r="U29" s="29"/>
      <c r="V29" s="29"/>
      <c r="W29" s="29"/>
      <c r="X29" s="29"/>
      <c r="Y29" s="29"/>
      <c r="Z29" s="29"/>
    </row>
    <row r="30" spans="1:26" ht="84.75" customHeight="1">
      <c r="A30" s="30"/>
      <c r="B30" s="24" t="s">
        <v>138</v>
      </c>
      <c r="C30" s="24" t="s">
        <v>86</v>
      </c>
      <c r="D30" s="25" t="s">
        <v>139</v>
      </c>
      <c r="E30" s="25" t="s">
        <v>140</v>
      </c>
      <c r="F30" s="25" t="s">
        <v>141</v>
      </c>
      <c r="G30" s="26"/>
      <c r="H30" s="26" t="s">
        <v>131</v>
      </c>
      <c r="I30" s="27" t="s">
        <v>117</v>
      </c>
      <c r="J30" s="24"/>
      <c r="K30" s="28">
        <v>80</v>
      </c>
      <c r="L30" s="24"/>
      <c r="M30" s="29"/>
      <c r="N30" s="29"/>
      <c r="O30" s="29"/>
      <c r="P30" s="29"/>
      <c r="Q30" s="29"/>
      <c r="R30" s="29"/>
      <c r="S30" s="29"/>
      <c r="T30" s="29"/>
      <c r="U30" s="29"/>
      <c r="V30" s="29"/>
      <c r="W30" s="29"/>
      <c r="X30" s="29"/>
      <c r="Y30" s="29"/>
      <c r="Z30" s="29"/>
    </row>
    <row r="31" spans="1:26" ht="123.75" customHeight="1">
      <c r="A31" s="30"/>
      <c r="B31" s="24" t="s">
        <v>142</v>
      </c>
      <c r="C31" s="24" t="s">
        <v>120</v>
      </c>
      <c r="D31" s="25" t="s">
        <v>143</v>
      </c>
      <c r="E31" s="25" t="s">
        <v>144</v>
      </c>
      <c r="F31" s="25" t="s">
        <v>145</v>
      </c>
      <c r="G31" s="52"/>
      <c r="H31" s="26" t="s">
        <v>131</v>
      </c>
      <c r="I31" s="24"/>
      <c r="J31" s="24"/>
      <c r="K31" s="28">
        <v>80</v>
      </c>
      <c r="L31" s="24"/>
      <c r="M31" s="29"/>
      <c r="N31" s="29"/>
      <c r="O31" s="29"/>
      <c r="P31" s="29"/>
      <c r="Q31" s="29"/>
      <c r="R31" s="29"/>
      <c r="S31" s="29"/>
      <c r="T31" s="29"/>
      <c r="U31" s="29"/>
      <c r="V31" s="29"/>
      <c r="W31" s="29"/>
      <c r="X31" s="29"/>
      <c r="Y31" s="29"/>
      <c r="Z31" s="29"/>
    </row>
    <row r="32" spans="1:26" ht="63.75" hidden="1" customHeight="1">
      <c r="A32" s="40"/>
      <c r="B32" s="24" t="s">
        <v>146</v>
      </c>
      <c r="C32" s="24" t="s">
        <v>86</v>
      </c>
      <c r="D32" s="25" t="s">
        <v>147</v>
      </c>
      <c r="E32" s="25" t="s">
        <v>148</v>
      </c>
      <c r="F32" s="25" t="s">
        <v>149</v>
      </c>
      <c r="G32" s="26"/>
      <c r="H32" s="26" t="s">
        <v>131</v>
      </c>
      <c r="I32" s="24"/>
      <c r="J32" s="24"/>
      <c r="K32" s="28">
        <v>100</v>
      </c>
      <c r="L32" s="24"/>
      <c r="M32" s="29"/>
      <c r="N32" s="29"/>
      <c r="O32" s="29"/>
      <c r="P32" s="29"/>
      <c r="Q32" s="29"/>
      <c r="R32" s="29"/>
      <c r="S32" s="29"/>
      <c r="T32" s="29"/>
      <c r="U32" s="29"/>
      <c r="V32" s="29"/>
      <c r="W32" s="29"/>
      <c r="X32" s="29"/>
      <c r="Y32" s="29"/>
      <c r="Z32" s="29"/>
    </row>
    <row r="33" spans="1:26" ht="15.75" hidden="1" customHeight="1">
      <c r="A33" s="44" t="s">
        <v>125</v>
      </c>
      <c r="B33" s="45"/>
      <c r="C33" s="45"/>
      <c r="D33" s="46"/>
      <c r="E33" s="46"/>
      <c r="F33" s="46"/>
      <c r="G33" s="47"/>
      <c r="H33" s="47"/>
      <c r="I33" s="45"/>
      <c r="J33" s="45"/>
      <c r="K33" s="53">
        <f>AVERAGE(K28:K32)</f>
        <v>84</v>
      </c>
      <c r="L33" s="49">
        <f>((K33*20)/100)</f>
        <v>16.8</v>
      </c>
      <c r="M33" s="29"/>
      <c r="N33" s="29"/>
      <c r="O33" s="29"/>
      <c r="P33" s="29"/>
      <c r="Q33" s="29"/>
      <c r="R33" s="29"/>
      <c r="S33" s="29"/>
      <c r="T33" s="29"/>
      <c r="U33" s="29"/>
      <c r="V33" s="29"/>
      <c r="W33" s="29"/>
      <c r="X33" s="29"/>
      <c r="Y33" s="29"/>
      <c r="Z33" s="29"/>
    </row>
    <row r="34" spans="1:26" ht="99.75" hidden="1" customHeight="1">
      <c r="A34" s="54" t="s">
        <v>150</v>
      </c>
      <c r="B34" s="24" t="s">
        <v>151</v>
      </c>
      <c r="C34" s="24" t="s">
        <v>86</v>
      </c>
      <c r="D34" s="25" t="s">
        <v>152</v>
      </c>
      <c r="E34" s="25" t="s">
        <v>153</v>
      </c>
      <c r="F34" s="25" t="s">
        <v>154</v>
      </c>
      <c r="G34" s="26"/>
      <c r="H34" s="26" t="s">
        <v>155</v>
      </c>
      <c r="I34" s="24"/>
      <c r="J34" s="24"/>
      <c r="K34" s="28">
        <v>100</v>
      </c>
      <c r="L34" s="24"/>
      <c r="M34" s="29"/>
      <c r="N34" s="29"/>
      <c r="O34" s="29"/>
      <c r="P34" s="29"/>
      <c r="Q34" s="29"/>
      <c r="R34" s="29"/>
      <c r="S34" s="29"/>
      <c r="T34" s="29"/>
      <c r="U34" s="29"/>
      <c r="V34" s="29"/>
      <c r="W34" s="29"/>
      <c r="X34" s="29"/>
      <c r="Y34" s="29"/>
      <c r="Z34" s="29"/>
    </row>
    <row r="35" spans="1:26" ht="92.25" hidden="1" customHeight="1">
      <c r="A35" s="30"/>
      <c r="B35" s="24" t="s">
        <v>156</v>
      </c>
      <c r="C35" s="24" t="s">
        <v>157</v>
      </c>
      <c r="D35" s="25" t="s">
        <v>158</v>
      </c>
      <c r="E35" s="25" t="s">
        <v>159</v>
      </c>
      <c r="F35" s="25" t="s">
        <v>160</v>
      </c>
      <c r="G35" s="26"/>
      <c r="H35" s="26" t="s">
        <v>155</v>
      </c>
      <c r="I35" s="25"/>
      <c r="J35" s="25" t="s">
        <v>161</v>
      </c>
      <c r="K35" s="28">
        <v>100</v>
      </c>
      <c r="L35" s="25"/>
      <c r="M35" s="29"/>
      <c r="N35" s="29"/>
      <c r="O35" s="29"/>
      <c r="P35" s="29"/>
      <c r="Q35" s="29"/>
      <c r="R35" s="29"/>
      <c r="S35" s="29"/>
      <c r="T35" s="29"/>
      <c r="U35" s="29"/>
      <c r="V35" s="29"/>
      <c r="W35" s="29"/>
      <c r="X35" s="29"/>
      <c r="Y35" s="29"/>
      <c r="Z35" s="29"/>
    </row>
    <row r="36" spans="1:26" ht="90" hidden="1" customHeight="1">
      <c r="A36" s="40"/>
      <c r="B36" s="24" t="s">
        <v>162</v>
      </c>
      <c r="C36" s="24" t="s">
        <v>86</v>
      </c>
      <c r="D36" s="25" t="s">
        <v>163</v>
      </c>
      <c r="E36" s="25" t="s">
        <v>164</v>
      </c>
      <c r="F36" s="25" t="s">
        <v>165</v>
      </c>
      <c r="G36" s="26"/>
      <c r="H36" s="26" t="s">
        <v>155</v>
      </c>
      <c r="I36" s="27" t="s">
        <v>117</v>
      </c>
      <c r="J36" s="24"/>
      <c r="K36" s="28">
        <v>100</v>
      </c>
      <c r="L36" s="24"/>
      <c r="M36" s="29"/>
      <c r="N36" s="29"/>
      <c r="O36" s="29"/>
      <c r="P36" s="29"/>
      <c r="Q36" s="29"/>
      <c r="R36" s="29"/>
      <c r="S36" s="29"/>
      <c r="T36" s="29"/>
      <c r="U36" s="29"/>
      <c r="V36" s="29"/>
      <c r="W36" s="29"/>
      <c r="X36" s="29"/>
      <c r="Y36" s="29"/>
      <c r="Z36" s="29"/>
    </row>
    <row r="37" spans="1:26" ht="15.75" hidden="1" customHeight="1">
      <c r="A37" s="44" t="s">
        <v>125</v>
      </c>
      <c r="B37" s="45"/>
      <c r="C37" s="45"/>
      <c r="D37" s="46"/>
      <c r="E37" s="46"/>
      <c r="F37" s="46"/>
      <c r="G37" s="47"/>
      <c r="H37" s="47"/>
      <c r="I37" s="45"/>
      <c r="J37" s="45"/>
      <c r="K37" s="53">
        <f>AVERAGE(K34:K36)</f>
        <v>100</v>
      </c>
      <c r="L37" s="49">
        <f>((K37*20)/100)</f>
        <v>20</v>
      </c>
      <c r="M37" s="29"/>
      <c r="N37" s="29"/>
      <c r="O37" s="29"/>
      <c r="P37" s="29"/>
      <c r="Q37" s="29"/>
      <c r="R37" s="29"/>
      <c r="S37" s="29"/>
      <c r="T37" s="29"/>
      <c r="U37" s="29"/>
      <c r="V37" s="29"/>
      <c r="W37" s="29"/>
      <c r="X37" s="29"/>
      <c r="Y37" s="29"/>
      <c r="Z37" s="29"/>
    </row>
    <row r="38" spans="1:26" ht="70.5" hidden="1" customHeight="1">
      <c r="A38" s="55" t="s">
        <v>166</v>
      </c>
      <c r="B38" s="56" t="s">
        <v>167</v>
      </c>
      <c r="C38" s="56" t="s">
        <v>86</v>
      </c>
      <c r="D38" s="57" t="s">
        <v>152</v>
      </c>
      <c r="E38" s="57" t="s">
        <v>168</v>
      </c>
      <c r="F38" s="57" t="s">
        <v>169</v>
      </c>
      <c r="G38" s="58"/>
      <c r="H38" s="58" t="s">
        <v>170</v>
      </c>
      <c r="I38" s="57"/>
      <c r="J38" s="57"/>
      <c r="K38" s="58">
        <v>100</v>
      </c>
      <c r="L38" s="57"/>
      <c r="M38" s="29"/>
      <c r="N38" s="29"/>
      <c r="O38" s="29"/>
      <c r="P38" s="29"/>
      <c r="Q38" s="29"/>
      <c r="R38" s="29"/>
      <c r="S38" s="29"/>
      <c r="T38" s="29"/>
      <c r="U38" s="29"/>
      <c r="V38" s="29"/>
      <c r="W38" s="29"/>
      <c r="X38" s="29"/>
      <c r="Y38" s="29"/>
      <c r="Z38" s="29"/>
    </row>
    <row r="39" spans="1:26" ht="15.75" hidden="1" customHeight="1">
      <c r="A39" s="40"/>
      <c r="B39" s="56" t="s">
        <v>171</v>
      </c>
      <c r="C39" s="56" t="s">
        <v>157</v>
      </c>
      <c r="D39" s="57" t="s">
        <v>158</v>
      </c>
      <c r="E39" s="57" t="s">
        <v>172</v>
      </c>
      <c r="F39" s="57" t="s">
        <v>173</v>
      </c>
      <c r="G39" s="58"/>
      <c r="H39" s="58" t="s">
        <v>170</v>
      </c>
      <c r="I39" s="57"/>
      <c r="J39" s="37">
        <f>ADMINISTRATIVAS!K70</f>
        <v>0</v>
      </c>
      <c r="K39" s="58">
        <v>100</v>
      </c>
      <c r="L39" s="57">
        <f>ADMINISTRATIVAS!M70</f>
        <v>0</v>
      </c>
      <c r="M39" s="29"/>
      <c r="N39" s="29"/>
      <c r="O39" s="29"/>
      <c r="P39" s="29"/>
      <c r="Q39" s="29"/>
      <c r="R39" s="29"/>
      <c r="S39" s="29"/>
      <c r="T39" s="29"/>
      <c r="U39" s="29"/>
      <c r="V39" s="29"/>
      <c r="W39" s="29"/>
      <c r="X39" s="29"/>
      <c r="Y39" s="29"/>
      <c r="Z39" s="29"/>
    </row>
    <row r="40" spans="1:26" ht="15.75" hidden="1" customHeight="1">
      <c r="A40" s="44" t="s">
        <v>125</v>
      </c>
      <c r="B40" s="45"/>
      <c r="C40" s="45"/>
      <c r="D40" s="46"/>
      <c r="E40" s="46"/>
      <c r="F40" s="46"/>
      <c r="G40" s="47"/>
      <c r="H40" s="47"/>
      <c r="I40" s="45"/>
      <c r="J40" s="45"/>
      <c r="K40" s="53">
        <f>AVERAGE(K38:K39)</f>
        <v>100</v>
      </c>
      <c r="L40" s="49">
        <f>((K40*20)/60)</f>
        <v>33.333333333333336</v>
      </c>
    </row>
    <row r="41" spans="1:26" ht="15.75" customHeight="1">
      <c r="D41" s="10"/>
      <c r="E41" s="11"/>
      <c r="F41" s="11"/>
      <c r="G41" s="12"/>
      <c r="H41" s="12"/>
      <c r="K41" s="12"/>
    </row>
    <row r="42" spans="1:26" ht="15.75" customHeight="1">
      <c r="D42" s="10"/>
      <c r="E42" s="11"/>
      <c r="F42" s="11"/>
      <c r="G42" s="12"/>
      <c r="H42" s="12"/>
      <c r="J42" s="11"/>
      <c r="K42" s="12"/>
    </row>
    <row r="43" spans="1:26" ht="15.75" customHeight="1">
      <c r="D43" s="10"/>
      <c r="E43" s="11"/>
      <c r="F43" s="11"/>
      <c r="G43" s="12"/>
      <c r="H43" s="12"/>
      <c r="J43" t="s">
        <v>174</v>
      </c>
      <c r="K43" s="59">
        <f>(+K26+K25+K23+K22+K21+K20+K19+K18+K17)/9</f>
        <v>88.888888888888886</v>
      </c>
    </row>
    <row r="44" spans="1:26" ht="15.75" customHeight="1">
      <c r="D44" s="10"/>
      <c r="E44" s="11"/>
      <c r="F44" s="11"/>
      <c r="G44" s="12"/>
      <c r="H44" s="12"/>
      <c r="J44" t="s">
        <v>175</v>
      </c>
      <c r="K44" s="59">
        <f>(+K28+K29+K30+K31+K32+K24)/6</f>
        <v>83.333333333333329</v>
      </c>
    </row>
    <row r="45" spans="1:26" ht="15.75" customHeight="1">
      <c r="D45" s="10"/>
      <c r="E45" s="11"/>
      <c r="F45" s="11"/>
      <c r="G45" s="12"/>
      <c r="H45" s="12"/>
      <c r="J45" t="s">
        <v>176</v>
      </c>
      <c r="K45" s="12">
        <f>(+K36+K35+K34)/3</f>
        <v>100</v>
      </c>
    </row>
    <row r="46" spans="1:26" ht="15.75" customHeight="1">
      <c r="D46" s="10"/>
      <c r="E46" s="11"/>
      <c r="F46" s="11"/>
      <c r="G46" s="12"/>
      <c r="H46" s="12"/>
      <c r="J46" t="s">
        <v>43</v>
      </c>
      <c r="K46" s="12">
        <f>(+K38+K39)/2</f>
        <v>100</v>
      </c>
    </row>
    <row r="47" spans="1:26" ht="15.75" customHeight="1">
      <c r="D47" s="10"/>
      <c r="E47" s="11"/>
      <c r="F47" s="11"/>
      <c r="G47" s="12"/>
      <c r="H47" s="12"/>
      <c r="K47" s="12"/>
    </row>
    <row r="48" spans="1:26" ht="15.75" customHeight="1">
      <c r="D48" s="10"/>
      <c r="E48" s="11"/>
      <c r="F48" s="11"/>
      <c r="G48" s="12"/>
      <c r="H48" s="12"/>
      <c r="K48" s="12"/>
    </row>
    <row r="49" spans="4:11" ht="15.75" customHeight="1">
      <c r="D49" s="10"/>
      <c r="E49" s="11"/>
      <c r="F49" s="11"/>
      <c r="G49" s="12"/>
      <c r="H49" s="12"/>
      <c r="K49" s="12"/>
    </row>
    <row r="50" spans="4:11" ht="15.75" customHeight="1">
      <c r="D50" s="10"/>
      <c r="E50" s="11"/>
      <c r="F50" s="11"/>
      <c r="G50" s="12"/>
      <c r="H50" s="12"/>
      <c r="K50" s="12"/>
    </row>
    <row r="51" spans="4:11" ht="15.75" customHeight="1">
      <c r="D51" s="10"/>
      <c r="E51" s="11"/>
      <c r="F51" s="11"/>
      <c r="G51" s="12"/>
      <c r="H51" s="12"/>
      <c r="K51" s="12"/>
    </row>
    <row r="52" spans="4:11" ht="15.75" customHeight="1">
      <c r="D52" s="10"/>
      <c r="E52" s="11"/>
      <c r="F52" s="11"/>
      <c r="G52" s="12"/>
      <c r="H52" s="12"/>
      <c r="K52" s="12"/>
    </row>
    <row r="53" spans="4:11" ht="15.75" customHeight="1">
      <c r="D53" s="10"/>
      <c r="E53" s="11"/>
      <c r="F53" s="11"/>
      <c r="G53" s="12"/>
      <c r="H53" s="12"/>
      <c r="K53" s="12"/>
    </row>
    <row r="54" spans="4:11" ht="15.75" customHeight="1">
      <c r="D54" s="10"/>
      <c r="E54" s="11"/>
      <c r="F54" s="11"/>
      <c r="G54" s="12"/>
      <c r="H54" s="12"/>
      <c r="K54" s="12"/>
    </row>
    <row r="55" spans="4:11" ht="15.75" customHeight="1">
      <c r="D55" s="10"/>
      <c r="E55" s="11"/>
      <c r="F55" s="11"/>
      <c r="G55" s="12"/>
      <c r="H55" s="12"/>
      <c r="K55" s="12"/>
    </row>
    <row r="56" spans="4:11" ht="15.75" customHeight="1">
      <c r="D56" s="10"/>
      <c r="E56" s="11"/>
      <c r="F56" s="11"/>
      <c r="G56" s="12"/>
      <c r="H56" s="12"/>
      <c r="K56" s="12"/>
    </row>
    <row r="57" spans="4:11" ht="15.75" customHeight="1">
      <c r="D57" s="10"/>
      <c r="E57" s="11"/>
      <c r="F57" s="11"/>
      <c r="G57" s="12"/>
      <c r="H57" s="12"/>
      <c r="K57" s="12"/>
    </row>
    <row r="58" spans="4:11" ht="15.75" customHeight="1">
      <c r="D58" s="10"/>
      <c r="E58" s="11"/>
      <c r="F58" s="11"/>
      <c r="G58" s="12"/>
      <c r="H58" s="12"/>
      <c r="K58" s="12"/>
    </row>
    <row r="59" spans="4:11" ht="15.75" customHeight="1">
      <c r="D59" s="10"/>
      <c r="E59" s="11"/>
      <c r="F59" s="11"/>
      <c r="G59" s="12"/>
      <c r="H59" s="12"/>
      <c r="K59" s="12"/>
    </row>
    <row r="60" spans="4:11" ht="15.75" customHeight="1">
      <c r="D60" s="10"/>
      <c r="E60" s="11"/>
      <c r="F60" s="11"/>
      <c r="G60" s="12"/>
      <c r="H60" s="12"/>
      <c r="K60" s="12"/>
    </row>
    <row r="61" spans="4:11" ht="15.75" customHeight="1">
      <c r="D61" s="10"/>
      <c r="E61" s="11"/>
      <c r="F61" s="11"/>
      <c r="G61" s="12"/>
      <c r="H61" s="12"/>
      <c r="K61" s="12"/>
    </row>
    <row r="62" spans="4:11" ht="15.75" customHeight="1">
      <c r="D62" s="10"/>
      <c r="E62" s="11"/>
      <c r="F62" s="11"/>
      <c r="G62" s="12"/>
      <c r="H62" s="12"/>
      <c r="K62" s="12"/>
    </row>
    <row r="63" spans="4:11" ht="15.75" customHeight="1">
      <c r="D63" s="10"/>
      <c r="E63" s="11"/>
      <c r="F63" s="11"/>
      <c r="G63" s="12"/>
      <c r="H63" s="12"/>
      <c r="K63" s="12"/>
    </row>
    <row r="64" spans="4:11" ht="15.75" customHeight="1">
      <c r="D64" s="10"/>
      <c r="E64" s="11"/>
      <c r="F64" s="11"/>
      <c r="G64" s="12"/>
      <c r="H64" s="12"/>
      <c r="K64" s="12"/>
    </row>
    <row r="65" spans="4:11" ht="15.75" customHeight="1">
      <c r="D65" s="10"/>
      <c r="E65" s="11"/>
      <c r="F65" s="11"/>
      <c r="G65" s="12"/>
      <c r="H65" s="12"/>
      <c r="K65" s="12"/>
    </row>
    <row r="66" spans="4:11" ht="15.75" customHeight="1">
      <c r="D66" s="10"/>
      <c r="E66" s="11"/>
      <c r="F66" s="11"/>
      <c r="G66" s="12"/>
      <c r="H66" s="12"/>
      <c r="K66" s="12"/>
    </row>
    <row r="67" spans="4:11" ht="15.75" customHeight="1">
      <c r="D67" s="10"/>
      <c r="E67" s="11"/>
      <c r="F67" s="11"/>
      <c r="G67" s="12"/>
      <c r="H67" s="12"/>
      <c r="K67" s="12"/>
    </row>
    <row r="68" spans="4:11" ht="15.75" customHeight="1">
      <c r="D68" s="10"/>
      <c r="E68" s="11"/>
      <c r="F68" s="11"/>
      <c r="G68" s="12"/>
      <c r="H68" s="12"/>
      <c r="K68" s="12"/>
    </row>
    <row r="69" spans="4:11" ht="15.75" customHeight="1">
      <c r="D69" s="10"/>
      <c r="E69" s="11"/>
      <c r="F69" s="11"/>
      <c r="G69" s="12"/>
      <c r="H69" s="12"/>
      <c r="K69" s="12"/>
    </row>
    <row r="70" spans="4:11" ht="15.75" customHeight="1">
      <c r="D70" s="10"/>
      <c r="E70" s="11"/>
      <c r="F70" s="11"/>
      <c r="G70" s="12"/>
      <c r="H70" s="12"/>
      <c r="K70" s="12"/>
    </row>
    <row r="71" spans="4:11" ht="15.75" customHeight="1">
      <c r="D71" s="10"/>
      <c r="E71" s="11"/>
      <c r="F71" s="11"/>
      <c r="G71" s="12"/>
      <c r="H71" s="12"/>
      <c r="K71" s="12"/>
    </row>
    <row r="72" spans="4:11" ht="15.75" customHeight="1">
      <c r="D72" s="10"/>
      <c r="E72" s="11"/>
      <c r="F72" s="11"/>
      <c r="G72" s="12"/>
      <c r="H72" s="12"/>
      <c r="K72" s="12"/>
    </row>
    <row r="73" spans="4:11" ht="15.75" customHeight="1">
      <c r="D73" s="10"/>
      <c r="E73" s="11"/>
      <c r="F73" s="11"/>
      <c r="G73" s="12"/>
      <c r="H73" s="12"/>
      <c r="K73" s="12"/>
    </row>
    <row r="74" spans="4:11" ht="15.75" customHeight="1">
      <c r="D74" s="10"/>
      <c r="E74" s="11"/>
      <c r="F74" s="11"/>
      <c r="G74" s="12"/>
      <c r="H74" s="12"/>
      <c r="K74" s="12"/>
    </row>
    <row r="75" spans="4:11" ht="15.75" customHeight="1">
      <c r="D75" s="10"/>
      <c r="E75" s="11"/>
      <c r="F75" s="11"/>
      <c r="G75" s="12"/>
      <c r="H75" s="12"/>
      <c r="K75" s="12"/>
    </row>
    <row r="76" spans="4:11" ht="15.75" customHeight="1">
      <c r="D76" s="10"/>
      <c r="E76" s="11"/>
      <c r="F76" s="11"/>
      <c r="G76" s="12"/>
      <c r="H76" s="12"/>
      <c r="K76" s="12"/>
    </row>
    <row r="77" spans="4:11" ht="15.75" customHeight="1">
      <c r="D77" s="10"/>
      <c r="E77" s="11"/>
      <c r="F77" s="11"/>
      <c r="G77" s="12"/>
      <c r="H77" s="12"/>
      <c r="K77" s="12"/>
    </row>
    <row r="78" spans="4:11" ht="15.75" customHeight="1">
      <c r="D78" s="10"/>
      <c r="E78" s="11"/>
      <c r="F78" s="11"/>
      <c r="G78" s="12"/>
      <c r="H78" s="12"/>
      <c r="K78" s="12"/>
    </row>
    <row r="79" spans="4:11" ht="15.75" customHeight="1">
      <c r="D79" s="10"/>
      <c r="E79" s="11"/>
      <c r="F79" s="11"/>
      <c r="G79" s="12"/>
      <c r="H79" s="12"/>
      <c r="K79" s="12"/>
    </row>
    <row r="80" spans="4:11" ht="15.75" customHeight="1">
      <c r="D80" s="10"/>
      <c r="E80" s="11"/>
      <c r="F80" s="11"/>
      <c r="G80" s="12"/>
      <c r="H80" s="12"/>
      <c r="K80" s="12"/>
    </row>
    <row r="81" spans="4:11" ht="15.75" customHeight="1">
      <c r="D81" s="10"/>
      <c r="E81" s="11"/>
      <c r="F81" s="11"/>
      <c r="G81" s="12"/>
      <c r="H81" s="12"/>
      <c r="K81" s="12"/>
    </row>
    <row r="82" spans="4:11" ht="15.75" customHeight="1">
      <c r="D82" s="10"/>
      <c r="E82" s="11"/>
      <c r="F82" s="11"/>
      <c r="G82" s="12"/>
      <c r="H82" s="12"/>
      <c r="K82" s="12"/>
    </row>
    <row r="83" spans="4:11" ht="15.75" customHeight="1">
      <c r="D83" s="10"/>
      <c r="E83" s="11"/>
      <c r="F83" s="11"/>
      <c r="G83" s="12"/>
      <c r="H83" s="12"/>
      <c r="K83" s="12"/>
    </row>
    <row r="84" spans="4:11" ht="15.75" customHeight="1">
      <c r="D84" s="10"/>
      <c r="E84" s="11"/>
      <c r="F84" s="11"/>
      <c r="G84" s="12"/>
      <c r="H84" s="12"/>
      <c r="K84" s="12"/>
    </row>
    <row r="85" spans="4:11" ht="15.75" customHeight="1">
      <c r="D85" s="10"/>
      <c r="E85" s="11"/>
      <c r="F85" s="11"/>
      <c r="G85" s="12"/>
      <c r="H85" s="12"/>
      <c r="K85" s="12"/>
    </row>
    <row r="86" spans="4:11" ht="15.75" customHeight="1">
      <c r="D86" s="10"/>
      <c r="E86" s="11"/>
      <c r="F86" s="11"/>
      <c r="G86" s="12"/>
      <c r="H86" s="12"/>
      <c r="K86" s="12"/>
    </row>
    <row r="87" spans="4:11" ht="15.75" customHeight="1">
      <c r="D87" s="10"/>
      <c r="E87" s="11"/>
      <c r="F87" s="11"/>
      <c r="G87" s="12"/>
      <c r="H87" s="12"/>
      <c r="K87" s="12"/>
    </row>
    <row r="88" spans="4:11" ht="15.75" customHeight="1">
      <c r="D88" s="10"/>
      <c r="E88" s="11"/>
      <c r="F88" s="11"/>
      <c r="G88" s="12"/>
      <c r="H88" s="12"/>
      <c r="K88" s="12"/>
    </row>
    <row r="89" spans="4:11" ht="15.75" customHeight="1">
      <c r="D89" s="10"/>
      <c r="E89" s="11"/>
      <c r="F89" s="11"/>
      <c r="G89" s="12"/>
      <c r="H89" s="12"/>
      <c r="K89" s="12"/>
    </row>
    <row r="90" spans="4:11" ht="15.75" customHeight="1">
      <c r="D90" s="10"/>
      <c r="E90" s="11"/>
      <c r="F90" s="11"/>
      <c r="G90" s="12"/>
      <c r="H90" s="12"/>
      <c r="K90" s="12"/>
    </row>
    <row r="91" spans="4:11" ht="15.75" customHeight="1">
      <c r="D91" s="10"/>
      <c r="E91" s="11"/>
      <c r="F91" s="11"/>
      <c r="G91" s="12"/>
      <c r="H91" s="12"/>
      <c r="K91" s="12"/>
    </row>
    <row r="92" spans="4:11" ht="15.75" customHeight="1">
      <c r="D92" s="10"/>
      <c r="E92" s="11"/>
      <c r="F92" s="11"/>
      <c r="G92" s="12"/>
      <c r="H92" s="12"/>
      <c r="K92" s="12"/>
    </row>
    <row r="93" spans="4:11" ht="15.75" customHeight="1">
      <c r="D93" s="10"/>
      <c r="E93" s="11"/>
      <c r="F93" s="11"/>
      <c r="G93" s="12"/>
      <c r="H93" s="12"/>
      <c r="K93" s="12"/>
    </row>
    <row r="94" spans="4:11" ht="15.75" customHeight="1">
      <c r="D94" s="10"/>
      <c r="E94" s="11"/>
      <c r="F94" s="11"/>
      <c r="G94" s="12"/>
      <c r="H94" s="12"/>
      <c r="K94" s="12"/>
    </row>
    <row r="95" spans="4:11" ht="15.75" customHeight="1">
      <c r="D95" s="10"/>
      <c r="E95" s="11"/>
      <c r="F95" s="11"/>
      <c r="G95" s="12"/>
      <c r="H95" s="12"/>
      <c r="K95" s="12"/>
    </row>
    <row r="96" spans="4:11" ht="15.75" customHeight="1">
      <c r="D96" s="10"/>
      <c r="E96" s="11"/>
      <c r="F96" s="11"/>
      <c r="G96" s="12"/>
      <c r="H96" s="12"/>
      <c r="K96" s="12"/>
    </row>
    <row r="97" spans="4:11" ht="15.75" customHeight="1">
      <c r="D97" s="10"/>
      <c r="E97" s="11"/>
      <c r="F97" s="11"/>
      <c r="G97" s="12"/>
      <c r="H97" s="12"/>
      <c r="K97" s="12"/>
    </row>
    <row r="98" spans="4:11" ht="15.75" customHeight="1">
      <c r="D98" s="10"/>
      <c r="E98" s="11"/>
      <c r="F98" s="11"/>
      <c r="G98" s="12"/>
      <c r="H98" s="12"/>
      <c r="K98" s="12"/>
    </row>
    <row r="99" spans="4:11" ht="15.75" customHeight="1">
      <c r="D99" s="10"/>
      <c r="E99" s="11"/>
      <c r="F99" s="11"/>
      <c r="G99" s="12"/>
      <c r="H99" s="12"/>
      <c r="K99" s="12"/>
    </row>
    <row r="100" spans="4:11" ht="15.75" customHeight="1">
      <c r="D100" s="10"/>
      <c r="E100" s="11"/>
      <c r="F100" s="11"/>
      <c r="G100" s="12"/>
      <c r="H100" s="12"/>
      <c r="K100" s="12"/>
    </row>
    <row r="101" spans="4:11" ht="15.75" customHeight="1">
      <c r="D101" s="10"/>
      <c r="E101" s="11"/>
      <c r="F101" s="11"/>
      <c r="G101" s="12"/>
      <c r="H101" s="12"/>
      <c r="K101" s="12"/>
    </row>
    <row r="102" spans="4:11" ht="15.75" customHeight="1">
      <c r="D102" s="10"/>
      <c r="E102" s="11"/>
      <c r="F102" s="11"/>
      <c r="G102" s="12"/>
      <c r="H102" s="12"/>
      <c r="K102" s="12"/>
    </row>
    <row r="103" spans="4:11" ht="15.75" customHeight="1">
      <c r="D103" s="10"/>
      <c r="E103" s="11"/>
      <c r="F103" s="11"/>
      <c r="G103" s="12"/>
      <c r="H103" s="12"/>
      <c r="K103" s="12"/>
    </row>
    <row r="104" spans="4:11" ht="15.75" customHeight="1">
      <c r="D104" s="10"/>
      <c r="E104" s="11"/>
      <c r="F104" s="11"/>
      <c r="G104" s="12"/>
      <c r="H104" s="12"/>
      <c r="K104" s="12"/>
    </row>
    <row r="105" spans="4:11" ht="15.75" customHeight="1">
      <c r="D105" s="10"/>
      <c r="E105" s="11"/>
      <c r="F105" s="11"/>
      <c r="G105" s="12"/>
      <c r="H105" s="12"/>
      <c r="K105" s="12"/>
    </row>
    <row r="106" spans="4:11" ht="15.75" customHeight="1">
      <c r="D106" s="10"/>
      <c r="E106" s="11"/>
      <c r="F106" s="11"/>
      <c r="G106" s="12"/>
      <c r="H106" s="12"/>
      <c r="K106" s="12"/>
    </row>
    <row r="107" spans="4:11" ht="15.75" customHeight="1">
      <c r="D107" s="10"/>
      <c r="E107" s="11"/>
      <c r="F107" s="11"/>
      <c r="G107" s="12"/>
      <c r="H107" s="12"/>
      <c r="K107" s="12"/>
    </row>
    <row r="108" spans="4:11" ht="15.75" customHeight="1">
      <c r="D108" s="10"/>
      <c r="E108" s="11"/>
      <c r="F108" s="11"/>
      <c r="G108" s="12"/>
      <c r="H108" s="12"/>
      <c r="K108" s="12"/>
    </row>
    <row r="109" spans="4:11" ht="15.75" customHeight="1">
      <c r="D109" s="10"/>
      <c r="E109" s="11"/>
      <c r="F109" s="11"/>
      <c r="G109" s="12"/>
      <c r="H109" s="12"/>
      <c r="K109" s="12"/>
    </row>
    <row r="110" spans="4:11" ht="15.75" customHeight="1">
      <c r="D110" s="10"/>
      <c r="E110" s="11"/>
      <c r="F110" s="11"/>
      <c r="G110" s="12"/>
      <c r="H110" s="12"/>
      <c r="K110" s="12"/>
    </row>
    <row r="111" spans="4:11" ht="15.75" customHeight="1">
      <c r="D111" s="10"/>
      <c r="E111" s="11"/>
      <c r="F111" s="11"/>
      <c r="G111" s="12"/>
      <c r="H111" s="12"/>
      <c r="K111" s="12"/>
    </row>
    <row r="112" spans="4:11" ht="15.75" customHeight="1">
      <c r="D112" s="10"/>
      <c r="E112" s="11"/>
      <c r="F112" s="11"/>
      <c r="G112" s="12"/>
      <c r="H112" s="12"/>
      <c r="K112" s="12"/>
    </row>
    <row r="113" spans="4:11" ht="15.75" customHeight="1">
      <c r="D113" s="10"/>
      <c r="E113" s="11"/>
      <c r="F113" s="11"/>
      <c r="G113" s="12"/>
      <c r="H113" s="12"/>
      <c r="K113" s="12"/>
    </row>
    <row r="114" spans="4:11" ht="15.75" customHeight="1">
      <c r="D114" s="10"/>
      <c r="E114" s="11"/>
      <c r="F114" s="11"/>
      <c r="G114" s="12"/>
      <c r="H114" s="12"/>
      <c r="K114" s="12"/>
    </row>
    <row r="115" spans="4:11" ht="15.75" customHeight="1">
      <c r="D115" s="10"/>
      <c r="E115" s="11"/>
      <c r="F115" s="11"/>
      <c r="G115" s="12"/>
      <c r="H115" s="12"/>
      <c r="K115" s="12"/>
    </row>
    <row r="116" spans="4:11" ht="15.75" customHeight="1">
      <c r="D116" s="10"/>
      <c r="E116" s="11"/>
      <c r="F116" s="11"/>
      <c r="G116" s="12"/>
      <c r="H116" s="12"/>
      <c r="K116" s="12"/>
    </row>
    <row r="117" spans="4:11" ht="15.75" customHeight="1">
      <c r="D117" s="10"/>
      <c r="E117" s="11"/>
      <c r="F117" s="11"/>
      <c r="G117" s="12"/>
      <c r="H117" s="12"/>
      <c r="K117" s="12"/>
    </row>
    <row r="118" spans="4:11" ht="15.75" customHeight="1">
      <c r="D118" s="10"/>
      <c r="E118" s="11"/>
      <c r="F118" s="11"/>
      <c r="G118" s="12"/>
      <c r="H118" s="12"/>
      <c r="K118" s="12"/>
    </row>
    <row r="119" spans="4:11" ht="15.75" customHeight="1">
      <c r="D119" s="10"/>
      <c r="E119" s="11"/>
      <c r="F119" s="11"/>
      <c r="G119" s="12"/>
      <c r="H119" s="12"/>
      <c r="K119" s="12"/>
    </row>
    <row r="120" spans="4:11" ht="15.75" customHeight="1">
      <c r="D120" s="10"/>
      <c r="E120" s="11"/>
      <c r="F120" s="11"/>
      <c r="G120" s="12"/>
      <c r="H120" s="12"/>
      <c r="K120" s="12"/>
    </row>
    <row r="121" spans="4:11" ht="15.75" customHeight="1">
      <c r="D121" s="10"/>
      <c r="E121" s="11"/>
      <c r="F121" s="11"/>
      <c r="G121" s="12"/>
      <c r="H121" s="12"/>
      <c r="K121" s="12"/>
    </row>
    <row r="122" spans="4:11" ht="15.75" customHeight="1">
      <c r="D122" s="10"/>
      <c r="E122" s="11"/>
      <c r="F122" s="11"/>
      <c r="G122" s="12"/>
      <c r="H122" s="12"/>
      <c r="K122" s="12"/>
    </row>
    <row r="123" spans="4:11" ht="15.75" customHeight="1">
      <c r="D123" s="10"/>
      <c r="E123" s="11"/>
      <c r="F123" s="11"/>
      <c r="G123" s="12"/>
      <c r="H123" s="12"/>
      <c r="K123" s="12"/>
    </row>
    <row r="124" spans="4:11" ht="15.75" customHeight="1">
      <c r="D124" s="10"/>
      <c r="E124" s="11"/>
      <c r="F124" s="11"/>
      <c r="G124" s="12"/>
      <c r="H124" s="12"/>
      <c r="K124" s="12"/>
    </row>
    <row r="125" spans="4:11" ht="15.75" customHeight="1">
      <c r="D125" s="10"/>
      <c r="E125" s="11"/>
      <c r="F125" s="11"/>
      <c r="G125" s="12"/>
      <c r="H125" s="12"/>
      <c r="K125" s="12"/>
    </row>
    <row r="126" spans="4:11" ht="15.75" customHeight="1">
      <c r="D126" s="10"/>
      <c r="E126" s="11"/>
      <c r="F126" s="11"/>
      <c r="G126" s="12"/>
      <c r="H126" s="12"/>
      <c r="K126" s="12"/>
    </row>
    <row r="127" spans="4:11" ht="15.75" customHeight="1">
      <c r="D127" s="10"/>
      <c r="E127" s="11"/>
      <c r="F127" s="11"/>
      <c r="G127" s="12"/>
      <c r="H127" s="12"/>
      <c r="K127" s="12"/>
    </row>
    <row r="128" spans="4:11" ht="15.75" customHeight="1">
      <c r="D128" s="10"/>
      <c r="E128" s="11"/>
      <c r="F128" s="11"/>
      <c r="G128" s="12"/>
      <c r="H128" s="12"/>
      <c r="K128" s="12"/>
    </row>
    <row r="129" spans="4:11" ht="15.75" customHeight="1">
      <c r="D129" s="10"/>
      <c r="E129" s="11"/>
      <c r="F129" s="11"/>
      <c r="G129" s="12"/>
      <c r="H129" s="12"/>
      <c r="K129" s="12"/>
    </row>
    <row r="130" spans="4:11" ht="15.75" customHeight="1">
      <c r="D130" s="10"/>
      <c r="E130" s="11"/>
      <c r="F130" s="11"/>
      <c r="G130" s="12"/>
      <c r="H130" s="12"/>
      <c r="K130" s="12"/>
    </row>
    <row r="131" spans="4:11" ht="15.75" customHeight="1">
      <c r="D131" s="10"/>
      <c r="E131" s="11"/>
      <c r="F131" s="11"/>
      <c r="G131" s="12"/>
      <c r="H131" s="12"/>
      <c r="K131" s="12"/>
    </row>
    <row r="132" spans="4:11" ht="15.75" customHeight="1">
      <c r="D132" s="10"/>
      <c r="E132" s="11"/>
      <c r="F132" s="11"/>
      <c r="G132" s="12"/>
      <c r="H132" s="12"/>
      <c r="K132" s="12"/>
    </row>
    <row r="133" spans="4:11" ht="15.75" customHeight="1">
      <c r="D133" s="10"/>
      <c r="E133" s="11"/>
      <c r="F133" s="11"/>
      <c r="G133" s="12"/>
      <c r="H133" s="12"/>
      <c r="K133" s="12"/>
    </row>
    <row r="134" spans="4:11" ht="15.75" customHeight="1">
      <c r="D134" s="10"/>
      <c r="E134" s="11"/>
      <c r="F134" s="11"/>
      <c r="G134" s="12"/>
      <c r="H134" s="12"/>
      <c r="K134" s="12"/>
    </row>
    <row r="135" spans="4:11" ht="15.75" customHeight="1">
      <c r="D135" s="10"/>
      <c r="E135" s="11"/>
      <c r="F135" s="11"/>
      <c r="G135" s="12"/>
      <c r="H135" s="12"/>
      <c r="K135" s="12"/>
    </row>
    <row r="136" spans="4:11" ht="15.75" customHeight="1">
      <c r="D136" s="10"/>
      <c r="E136" s="11"/>
      <c r="F136" s="11"/>
      <c r="G136" s="12"/>
      <c r="H136" s="12"/>
      <c r="K136" s="12"/>
    </row>
    <row r="137" spans="4:11" ht="15.75" customHeight="1">
      <c r="D137" s="10"/>
      <c r="E137" s="11"/>
      <c r="F137" s="11"/>
      <c r="G137" s="12"/>
      <c r="H137" s="12"/>
      <c r="K137" s="12"/>
    </row>
    <row r="138" spans="4:11" ht="15.75" customHeight="1">
      <c r="D138" s="10"/>
      <c r="E138" s="11"/>
      <c r="F138" s="11"/>
      <c r="G138" s="12"/>
      <c r="H138" s="12"/>
      <c r="K138" s="12"/>
    </row>
    <row r="139" spans="4:11" ht="15.75" customHeight="1">
      <c r="D139" s="10"/>
      <c r="E139" s="11"/>
      <c r="F139" s="11"/>
      <c r="G139" s="12"/>
      <c r="H139" s="12"/>
      <c r="K139" s="12"/>
    </row>
    <row r="140" spans="4:11" ht="15.75" customHeight="1">
      <c r="D140" s="10"/>
      <c r="E140" s="11"/>
      <c r="F140" s="11"/>
      <c r="G140" s="12"/>
      <c r="H140" s="12"/>
      <c r="K140" s="12"/>
    </row>
    <row r="141" spans="4:11" ht="15.75" customHeight="1">
      <c r="D141" s="10"/>
      <c r="E141" s="11"/>
      <c r="F141" s="11"/>
      <c r="G141" s="12"/>
      <c r="H141" s="12"/>
      <c r="K141" s="12"/>
    </row>
    <row r="142" spans="4:11" ht="15.75" customHeight="1">
      <c r="D142" s="10"/>
      <c r="E142" s="11"/>
      <c r="F142" s="11"/>
      <c r="G142" s="12"/>
      <c r="H142" s="12"/>
      <c r="K142" s="12"/>
    </row>
    <row r="143" spans="4:11" ht="15.75" customHeight="1">
      <c r="D143" s="10"/>
      <c r="E143" s="11"/>
      <c r="F143" s="11"/>
      <c r="G143" s="12"/>
      <c r="H143" s="12"/>
      <c r="K143" s="12"/>
    </row>
    <row r="144" spans="4:11" ht="15.75" customHeight="1">
      <c r="D144" s="10"/>
      <c r="E144" s="11"/>
      <c r="F144" s="11"/>
      <c r="G144" s="12"/>
      <c r="H144" s="12"/>
      <c r="K144" s="12"/>
    </row>
    <row r="145" spans="4:11" ht="15.75" customHeight="1">
      <c r="D145" s="10"/>
      <c r="E145" s="11"/>
      <c r="F145" s="11"/>
      <c r="G145" s="12"/>
      <c r="H145" s="12"/>
      <c r="K145" s="12"/>
    </row>
    <row r="146" spans="4:11" ht="15.75" customHeight="1">
      <c r="D146" s="10"/>
      <c r="E146" s="11"/>
      <c r="F146" s="11"/>
      <c r="G146" s="12"/>
      <c r="H146" s="12"/>
      <c r="K146" s="12"/>
    </row>
    <row r="147" spans="4:11" ht="15.75" customHeight="1">
      <c r="D147" s="10"/>
      <c r="E147" s="11"/>
      <c r="F147" s="11"/>
      <c r="G147" s="12"/>
      <c r="H147" s="12"/>
      <c r="K147" s="12"/>
    </row>
    <row r="148" spans="4:11" ht="15.75" customHeight="1">
      <c r="D148" s="10"/>
      <c r="E148" s="11"/>
      <c r="F148" s="11"/>
      <c r="G148" s="12"/>
      <c r="H148" s="12"/>
      <c r="K148" s="12"/>
    </row>
    <row r="149" spans="4:11" ht="15.75" customHeight="1">
      <c r="D149" s="10"/>
      <c r="E149" s="11"/>
      <c r="F149" s="11"/>
      <c r="G149" s="12"/>
      <c r="H149" s="12"/>
      <c r="K149" s="12"/>
    </row>
    <row r="150" spans="4:11" ht="15.75" customHeight="1">
      <c r="D150" s="10"/>
      <c r="E150" s="11"/>
      <c r="F150" s="11"/>
      <c r="G150" s="12"/>
      <c r="H150" s="12"/>
      <c r="K150" s="12"/>
    </row>
    <row r="151" spans="4:11" ht="15.75" customHeight="1">
      <c r="D151" s="10"/>
      <c r="E151" s="11"/>
      <c r="F151" s="11"/>
      <c r="G151" s="12"/>
      <c r="H151" s="12"/>
      <c r="K151" s="12"/>
    </row>
    <row r="152" spans="4:11" ht="15.75" customHeight="1">
      <c r="D152" s="10"/>
      <c r="E152" s="11"/>
      <c r="F152" s="11"/>
      <c r="G152" s="12"/>
      <c r="H152" s="12"/>
      <c r="K152" s="12"/>
    </row>
    <row r="153" spans="4:11" ht="15.75" customHeight="1">
      <c r="D153" s="10"/>
      <c r="E153" s="11"/>
      <c r="F153" s="11"/>
      <c r="G153" s="12"/>
      <c r="H153" s="12"/>
      <c r="K153" s="12"/>
    </row>
    <row r="154" spans="4:11" ht="15.75" customHeight="1">
      <c r="D154" s="10"/>
      <c r="E154" s="11"/>
      <c r="F154" s="11"/>
      <c r="G154" s="12"/>
      <c r="H154" s="12"/>
      <c r="K154" s="12"/>
    </row>
    <row r="155" spans="4:11" ht="15.75" customHeight="1">
      <c r="D155" s="10"/>
      <c r="E155" s="11"/>
      <c r="F155" s="11"/>
      <c r="G155" s="12"/>
      <c r="H155" s="12"/>
      <c r="K155" s="12"/>
    </row>
    <row r="156" spans="4:11" ht="15.75" customHeight="1">
      <c r="D156" s="10"/>
      <c r="E156" s="11"/>
      <c r="F156" s="11"/>
      <c r="G156" s="12"/>
      <c r="H156" s="12"/>
      <c r="K156" s="12"/>
    </row>
    <row r="157" spans="4:11" ht="15.75" customHeight="1">
      <c r="D157" s="10"/>
      <c r="E157" s="11"/>
      <c r="F157" s="11"/>
      <c r="G157" s="12"/>
      <c r="H157" s="12"/>
      <c r="K157" s="12"/>
    </row>
    <row r="158" spans="4:11" ht="15.75" customHeight="1">
      <c r="D158" s="10"/>
      <c r="E158" s="11"/>
      <c r="F158" s="11"/>
      <c r="G158" s="12"/>
      <c r="H158" s="12"/>
      <c r="K158" s="12"/>
    </row>
    <row r="159" spans="4:11" ht="15.75" customHeight="1">
      <c r="D159" s="10"/>
      <c r="E159" s="11"/>
      <c r="F159" s="11"/>
      <c r="G159" s="12"/>
      <c r="H159" s="12"/>
      <c r="K159" s="12"/>
    </row>
    <row r="160" spans="4:11" ht="15.75" customHeight="1">
      <c r="D160" s="10"/>
      <c r="E160" s="11"/>
      <c r="F160" s="11"/>
      <c r="G160" s="12"/>
      <c r="H160" s="12"/>
      <c r="K160" s="12"/>
    </row>
    <row r="161" spans="4:11" ht="15.75" customHeight="1">
      <c r="D161" s="10"/>
      <c r="E161" s="11"/>
      <c r="F161" s="11"/>
      <c r="G161" s="12"/>
      <c r="H161" s="12"/>
      <c r="K161" s="12"/>
    </row>
    <row r="162" spans="4:11" ht="15.75" customHeight="1">
      <c r="D162" s="10"/>
      <c r="E162" s="11"/>
      <c r="F162" s="11"/>
      <c r="G162" s="12"/>
      <c r="H162" s="12"/>
      <c r="K162" s="12"/>
    </row>
    <row r="163" spans="4:11" ht="15.75" customHeight="1">
      <c r="D163" s="10"/>
      <c r="E163" s="11"/>
      <c r="F163" s="11"/>
      <c r="G163" s="12"/>
      <c r="H163" s="12"/>
      <c r="K163" s="12"/>
    </row>
    <row r="164" spans="4:11" ht="15.75" customHeight="1">
      <c r="D164" s="10"/>
      <c r="E164" s="11"/>
      <c r="F164" s="11"/>
      <c r="G164" s="12"/>
      <c r="H164" s="12"/>
      <c r="K164" s="12"/>
    </row>
    <row r="165" spans="4:11" ht="15.75" customHeight="1">
      <c r="D165" s="10"/>
      <c r="E165" s="11"/>
      <c r="F165" s="11"/>
      <c r="G165" s="12"/>
      <c r="H165" s="12"/>
      <c r="K165" s="12"/>
    </row>
    <row r="166" spans="4:11" ht="15.75" customHeight="1">
      <c r="D166" s="10"/>
      <c r="E166" s="11"/>
      <c r="F166" s="11"/>
      <c r="G166" s="12"/>
      <c r="H166" s="12"/>
      <c r="K166" s="12"/>
    </row>
    <row r="167" spans="4:11" ht="15.75" customHeight="1">
      <c r="D167" s="10"/>
      <c r="E167" s="11"/>
      <c r="F167" s="11"/>
      <c r="G167" s="12"/>
      <c r="H167" s="12"/>
      <c r="K167" s="12"/>
    </row>
    <row r="168" spans="4:11" ht="15.75" customHeight="1">
      <c r="D168" s="10"/>
      <c r="E168" s="11"/>
      <c r="F168" s="11"/>
      <c r="G168" s="12"/>
      <c r="H168" s="12"/>
      <c r="K168" s="12"/>
    </row>
    <row r="169" spans="4:11" ht="15.75" customHeight="1">
      <c r="D169" s="10"/>
      <c r="E169" s="11"/>
      <c r="F169" s="11"/>
      <c r="G169" s="12"/>
      <c r="H169" s="12"/>
      <c r="K169" s="12"/>
    </row>
    <row r="170" spans="4:11" ht="15.75" customHeight="1">
      <c r="D170" s="10"/>
      <c r="E170" s="11"/>
      <c r="F170" s="11"/>
      <c r="G170" s="12"/>
      <c r="H170" s="12"/>
      <c r="K170" s="12"/>
    </row>
    <row r="171" spans="4:11" ht="15.75" customHeight="1">
      <c r="D171" s="10"/>
      <c r="E171" s="11"/>
      <c r="F171" s="11"/>
      <c r="G171" s="12"/>
      <c r="H171" s="12"/>
      <c r="K171" s="12"/>
    </row>
    <row r="172" spans="4:11" ht="15.75" customHeight="1">
      <c r="D172" s="10"/>
      <c r="E172" s="11"/>
      <c r="F172" s="11"/>
      <c r="G172" s="12"/>
      <c r="H172" s="12"/>
      <c r="K172" s="12"/>
    </row>
    <row r="173" spans="4:11" ht="15.75" customHeight="1">
      <c r="D173" s="10"/>
      <c r="E173" s="11"/>
      <c r="F173" s="11"/>
      <c r="G173" s="12"/>
      <c r="H173" s="12"/>
      <c r="K173" s="12"/>
    </row>
    <row r="174" spans="4:11" ht="15.75" customHeight="1">
      <c r="D174" s="10"/>
      <c r="E174" s="11"/>
      <c r="F174" s="11"/>
      <c r="G174" s="12"/>
      <c r="H174" s="12"/>
      <c r="K174" s="12"/>
    </row>
    <row r="175" spans="4:11" ht="15.75" customHeight="1">
      <c r="D175" s="10"/>
      <c r="E175" s="11"/>
      <c r="F175" s="11"/>
      <c r="G175" s="12"/>
      <c r="H175" s="12"/>
      <c r="K175" s="12"/>
    </row>
    <row r="176" spans="4:11" ht="15.75" customHeight="1">
      <c r="D176" s="10"/>
      <c r="E176" s="11"/>
      <c r="F176" s="11"/>
      <c r="G176" s="12"/>
      <c r="H176" s="12"/>
      <c r="K176" s="12"/>
    </row>
    <row r="177" spans="4:11" ht="15.75" customHeight="1">
      <c r="D177" s="10"/>
      <c r="E177" s="11"/>
      <c r="F177" s="11"/>
      <c r="G177" s="12"/>
      <c r="H177" s="12"/>
      <c r="K177" s="12"/>
    </row>
    <row r="178" spans="4:11" ht="15.75" customHeight="1">
      <c r="D178" s="10"/>
      <c r="E178" s="11"/>
      <c r="F178" s="11"/>
      <c r="G178" s="12"/>
      <c r="H178" s="12"/>
      <c r="K178" s="12"/>
    </row>
    <row r="179" spans="4:11" ht="15.75" customHeight="1">
      <c r="D179" s="10"/>
      <c r="E179" s="11"/>
      <c r="F179" s="11"/>
      <c r="G179" s="12"/>
      <c r="H179" s="12"/>
      <c r="K179" s="12"/>
    </row>
    <row r="180" spans="4:11" ht="15.75" customHeight="1">
      <c r="D180" s="10"/>
      <c r="E180" s="11"/>
      <c r="F180" s="11"/>
      <c r="G180" s="12"/>
      <c r="H180" s="12"/>
      <c r="K180" s="12"/>
    </row>
    <row r="181" spans="4:11" ht="15.75" customHeight="1">
      <c r="D181" s="10"/>
      <c r="E181" s="11"/>
      <c r="F181" s="11"/>
      <c r="G181" s="12"/>
      <c r="H181" s="12"/>
      <c r="K181" s="12"/>
    </row>
    <row r="182" spans="4:11" ht="15.75" customHeight="1">
      <c r="D182" s="10"/>
      <c r="E182" s="11"/>
      <c r="F182" s="11"/>
      <c r="G182" s="12"/>
      <c r="H182" s="12"/>
      <c r="K182" s="12"/>
    </row>
    <row r="183" spans="4:11" ht="15.75" customHeight="1">
      <c r="D183" s="10"/>
      <c r="E183" s="11"/>
      <c r="F183" s="11"/>
      <c r="G183" s="12"/>
      <c r="H183" s="12"/>
      <c r="K183" s="12"/>
    </row>
    <row r="184" spans="4:11" ht="15.75" customHeight="1">
      <c r="D184" s="10"/>
      <c r="E184" s="11"/>
      <c r="F184" s="11"/>
      <c r="G184" s="12"/>
      <c r="H184" s="12"/>
      <c r="K184" s="12"/>
    </row>
    <row r="185" spans="4:11" ht="15.75" customHeight="1">
      <c r="D185" s="10"/>
      <c r="E185" s="11"/>
      <c r="F185" s="11"/>
      <c r="G185" s="12"/>
      <c r="H185" s="12"/>
      <c r="K185" s="12"/>
    </row>
    <row r="186" spans="4:11" ht="15.75" customHeight="1">
      <c r="D186" s="10"/>
      <c r="E186" s="11"/>
      <c r="F186" s="11"/>
      <c r="G186" s="12"/>
      <c r="H186" s="12"/>
      <c r="K186" s="12"/>
    </row>
    <row r="187" spans="4:11" ht="15.75" customHeight="1">
      <c r="D187" s="10"/>
      <c r="E187" s="11"/>
      <c r="F187" s="11"/>
      <c r="G187" s="12"/>
      <c r="H187" s="12"/>
      <c r="K187" s="12"/>
    </row>
    <row r="188" spans="4:11" ht="15.75" customHeight="1">
      <c r="D188" s="10"/>
      <c r="E188" s="11"/>
      <c r="F188" s="11"/>
      <c r="G188" s="12"/>
      <c r="H188" s="12"/>
      <c r="K188" s="12"/>
    </row>
    <row r="189" spans="4:11" ht="15.75" customHeight="1">
      <c r="D189" s="10"/>
      <c r="E189" s="11"/>
      <c r="F189" s="11"/>
      <c r="G189" s="12"/>
      <c r="H189" s="12"/>
      <c r="K189" s="12"/>
    </row>
    <row r="190" spans="4:11" ht="15.75" customHeight="1">
      <c r="D190" s="10"/>
      <c r="E190" s="11"/>
      <c r="F190" s="11"/>
      <c r="G190" s="12"/>
      <c r="H190" s="12"/>
      <c r="K190" s="12"/>
    </row>
    <row r="191" spans="4:11" ht="15.75" customHeight="1">
      <c r="D191" s="10"/>
      <c r="E191" s="11"/>
      <c r="F191" s="11"/>
      <c r="G191" s="12"/>
      <c r="H191" s="12"/>
      <c r="K191" s="12"/>
    </row>
    <row r="192" spans="4:11" ht="15.75" customHeight="1">
      <c r="D192" s="10"/>
      <c r="E192" s="11"/>
      <c r="F192" s="11"/>
      <c r="G192" s="12"/>
      <c r="H192" s="12"/>
      <c r="K192" s="12"/>
    </row>
    <row r="193" spans="4:11" ht="15.75" customHeight="1">
      <c r="D193" s="10"/>
      <c r="E193" s="11"/>
      <c r="F193" s="11"/>
      <c r="G193" s="12"/>
      <c r="H193" s="12"/>
      <c r="K193" s="12"/>
    </row>
    <row r="194" spans="4:11" ht="15.75" customHeight="1">
      <c r="D194" s="10"/>
      <c r="E194" s="11"/>
      <c r="F194" s="11"/>
      <c r="G194" s="12"/>
      <c r="H194" s="12"/>
      <c r="K194" s="12"/>
    </row>
    <row r="195" spans="4:11" ht="15.75" customHeight="1">
      <c r="D195" s="10"/>
      <c r="E195" s="11"/>
      <c r="F195" s="11"/>
      <c r="G195" s="12"/>
      <c r="H195" s="12"/>
      <c r="K195" s="12"/>
    </row>
    <row r="196" spans="4:11" ht="15.75" customHeight="1">
      <c r="D196" s="10"/>
      <c r="E196" s="11"/>
      <c r="F196" s="11"/>
      <c r="G196" s="12"/>
      <c r="H196" s="12"/>
      <c r="K196" s="12"/>
    </row>
    <row r="197" spans="4:11" ht="15.75" customHeight="1">
      <c r="D197" s="10"/>
      <c r="E197" s="11"/>
      <c r="F197" s="11"/>
      <c r="G197" s="12"/>
      <c r="H197" s="12"/>
      <c r="K197" s="12"/>
    </row>
    <row r="198" spans="4:11" ht="15.75" customHeight="1">
      <c r="D198" s="10"/>
      <c r="E198" s="11"/>
      <c r="F198" s="11"/>
      <c r="G198" s="12"/>
      <c r="H198" s="12"/>
      <c r="K198" s="12"/>
    </row>
    <row r="199" spans="4:11" ht="15.75" customHeight="1">
      <c r="D199" s="10"/>
      <c r="E199" s="11"/>
      <c r="F199" s="11"/>
      <c r="G199" s="12"/>
      <c r="H199" s="12"/>
      <c r="K199" s="12"/>
    </row>
    <row r="200" spans="4:11" ht="15.75" customHeight="1">
      <c r="D200" s="10"/>
      <c r="E200" s="11"/>
      <c r="F200" s="11"/>
      <c r="G200" s="12"/>
      <c r="H200" s="12"/>
      <c r="K200" s="12"/>
    </row>
    <row r="201" spans="4:11" ht="15.75" customHeight="1">
      <c r="D201" s="10"/>
      <c r="E201" s="11"/>
      <c r="F201" s="11"/>
      <c r="G201" s="12"/>
      <c r="H201" s="12"/>
      <c r="K201" s="12"/>
    </row>
    <row r="202" spans="4:11" ht="15.75" customHeight="1">
      <c r="D202" s="10"/>
      <c r="E202" s="11"/>
      <c r="F202" s="11"/>
      <c r="G202" s="12"/>
      <c r="H202" s="12"/>
      <c r="K202" s="12"/>
    </row>
    <row r="203" spans="4:11" ht="15.75" customHeight="1">
      <c r="D203" s="10"/>
      <c r="E203" s="11"/>
      <c r="F203" s="11"/>
      <c r="G203" s="12"/>
      <c r="H203" s="12"/>
      <c r="K203" s="12"/>
    </row>
    <row r="204" spans="4:11" ht="15.75" customHeight="1">
      <c r="D204" s="10"/>
      <c r="E204" s="11"/>
      <c r="F204" s="11"/>
      <c r="G204" s="12"/>
      <c r="H204" s="12"/>
      <c r="K204" s="12"/>
    </row>
    <row r="205" spans="4:11" ht="15.75" customHeight="1">
      <c r="D205" s="10"/>
      <c r="E205" s="11"/>
      <c r="F205" s="11"/>
      <c r="G205" s="12"/>
      <c r="H205" s="12"/>
      <c r="K205" s="12"/>
    </row>
    <row r="206" spans="4:11" ht="15.75" customHeight="1">
      <c r="D206" s="10"/>
      <c r="E206" s="11"/>
      <c r="F206" s="11"/>
      <c r="G206" s="12"/>
      <c r="H206" s="12"/>
      <c r="K206" s="12"/>
    </row>
    <row r="207" spans="4:11" ht="15.75" customHeight="1">
      <c r="D207" s="10"/>
      <c r="E207" s="11"/>
      <c r="F207" s="11"/>
      <c r="G207" s="12"/>
      <c r="H207" s="12"/>
      <c r="K207" s="12"/>
    </row>
    <row r="208" spans="4:11" ht="15.75" customHeight="1">
      <c r="D208" s="10"/>
      <c r="E208" s="11"/>
      <c r="F208" s="11"/>
      <c r="G208" s="12"/>
      <c r="H208" s="12"/>
      <c r="K208" s="12"/>
    </row>
    <row r="209" spans="4:11" ht="15.75" customHeight="1">
      <c r="D209" s="10"/>
      <c r="E209" s="11"/>
      <c r="F209" s="11"/>
      <c r="G209" s="12"/>
      <c r="H209" s="12"/>
      <c r="K209" s="12"/>
    </row>
    <row r="210" spans="4:11" ht="15.75" customHeight="1">
      <c r="D210" s="10"/>
      <c r="E210" s="11"/>
      <c r="F210" s="11"/>
      <c r="G210" s="12"/>
      <c r="H210" s="12"/>
      <c r="K210" s="12"/>
    </row>
    <row r="211" spans="4:11" ht="15.75" customHeight="1">
      <c r="D211" s="10"/>
      <c r="E211" s="11"/>
      <c r="F211" s="11"/>
      <c r="G211" s="12"/>
      <c r="H211" s="12"/>
      <c r="K211" s="12"/>
    </row>
    <row r="212" spans="4:11" ht="15.75" customHeight="1">
      <c r="D212" s="10"/>
      <c r="E212" s="11"/>
      <c r="F212" s="11"/>
      <c r="G212" s="12"/>
      <c r="H212" s="12"/>
      <c r="K212" s="12"/>
    </row>
    <row r="213" spans="4:11" ht="15.75" customHeight="1">
      <c r="D213" s="10"/>
      <c r="E213" s="11"/>
      <c r="F213" s="11"/>
      <c r="G213" s="12"/>
      <c r="H213" s="12"/>
      <c r="K213" s="12"/>
    </row>
    <row r="214" spans="4:11" ht="15.75" customHeight="1">
      <c r="D214" s="10"/>
      <c r="E214" s="11"/>
      <c r="F214" s="11"/>
      <c r="G214" s="12"/>
      <c r="H214" s="12"/>
      <c r="K214" s="12"/>
    </row>
    <row r="215" spans="4:11" ht="15.75" customHeight="1">
      <c r="D215" s="10"/>
      <c r="E215" s="11"/>
      <c r="F215" s="11"/>
      <c r="G215" s="12"/>
      <c r="H215" s="12"/>
      <c r="K215" s="12"/>
    </row>
    <row r="216" spans="4:11" ht="15.75" customHeight="1">
      <c r="D216" s="10"/>
      <c r="E216" s="11"/>
      <c r="F216" s="11"/>
      <c r="G216" s="12"/>
      <c r="H216" s="12"/>
      <c r="K216" s="12"/>
    </row>
    <row r="217" spans="4:11" ht="15.75" customHeight="1">
      <c r="D217" s="10"/>
      <c r="E217" s="11"/>
      <c r="F217" s="11"/>
      <c r="G217" s="12"/>
      <c r="H217" s="12"/>
      <c r="K217" s="12"/>
    </row>
    <row r="218" spans="4:11" ht="15.75" customHeight="1">
      <c r="D218" s="10"/>
      <c r="E218" s="11"/>
      <c r="F218" s="11"/>
      <c r="G218" s="12"/>
      <c r="H218" s="12"/>
      <c r="K218" s="12"/>
    </row>
    <row r="219" spans="4:11" ht="15.75" customHeight="1">
      <c r="D219" s="10"/>
      <c r="E219" s="11"/>
      <c r="F219" s="11"/>
      <c r="G219" s="12"/>
      <c r="H219" s="12"/>
      <c r="K219" s="12"/>
    </row>
    <row r="220" spans="4:11" ht="15.75" customHeight="1">
      <c r="D220" s="10"/>
      <c r="E220" s="11"/>
      <c r="F220" s="11"/>
      <c r="G220" s="12"/>
      <c r="H220" s="12"/>
      <c r="K220" s="12"/>
    </row>
    <row r="221" spans="4:11" ht="15.75" customHeight="1">
      <c r="D221" s="10"/>
      <c r="E221" s="11"/>
      <c r="F221" s="11"/>
      <c r="G221" s="12"/>
      <c r="H221" s="12"/>
      <c r="K221" s="12"/>
    </row>
    <row r="222" spans="4:11" ht="15.75" customHeight="1">
      <c r="D222" s="10"/>
      <c r="E222" s="11"/>
      <c r="F222" s="11"/>
      <c r="G222" s="12"/>
      <c r="H222" s="12"/>
      <c r="K222" s="12"/>
    </row>
    <row r="223" spans="4:11" ht="15.75" customHeight="1">
      <c r="D223" s="10"/>
      <c r="E223" s="11"/>
      <c r="F223" s="11"/>
      <c r="G223" s="12"/>
      <c r="H223" s="12"/>
      <c r="K223" s="12"/>
    </row>
    <row r="224" spans="4:11" ht="15.75" customHeight="1">
      <c r="D224" s="10"/>
      <c r="E224" s="11"/>
      <c r="F224" s="11"/>
      <c r="G224" s="12"/>
      <c r="H224" s="12"/>
      <c r="K224" s="12"/>
    </row>
    <row r="225" spans="4:11" ht="15.75" customHeight="1">
      <c r="D225" s="10"/>
      <c r="E225" s="11"/>
      <c r="F225" s="11"/>
      <c r="G225" s="12"/>
      <c r="H225" s="12"/>
      <c r="K225" s="12"/>
    </row>
    <row r="226" spans="4:11" ht="15.75" customHeight="1">
      <c r="D226" s="10"/>
      <c r="E226" s="11"/>
      <c r="F226" s="11"/>
      <c r="G226" s="12"/>
      <c r="H226" s="12"/>
      <c r="K226" s="12"/>
    </row>
    <row r="227" spans="4:11" ht="15.75" customHeight="1">
      <c r="D227" s="10"/>
      <c r="E227" s="11"/>
      <c r="F227" s="11"/>
      <c r="G227" s="12"/>
      <c r="H227" s="12"/>
      <c r="K227" s="12"/>
    </row>
    <row r="228" spans="4:11" ht="15.75" customHeight="1">
      <c r="D228" s="10"/>
      <c r="E228" s="11"/>
      <c r="F228" s="11"/>
      <c r="G228" s="12"/>
      <c r="H228" s="12"/>
      <c r="K228" s="12"/>
    </row>
    <row r="229" spans="4:11" ht="15.75" customHeight="1">
      <c r="D229" s="10"/>
      <c r="E229" s="11"/>
      <c r="F229" s="11"/>
      <c r="G229" s="12"/>
      <c r="H229" s="12"/>
      <c r="K229" s="12"/>
    </row>
    <row r="230" spans="4:11" ht="15.75" customHeight="1">
      <c r="D230" s="10"/>
      <c r="E230" s="11"/>
      <c r="F230" s="11"/>
      <c r="G230" s="12"/>
      <c r="H230" s="12"/>
      <c r="K230" s="12"/>
    </row>
    <row r="231" spans="4:11" ht="15.75" customHeight="1">
      <c r="D231" s="10"/>
      <c r="E231" s="11"/>
      <c r="F231" s="11"/>
      <c r="G231" s="12"/>
      <c r="H231" s="12"/>
      <c r="K231" s="12"/>
    </row>
    <row r="232" spans="4:11" ht="15.75" customHeight="1">
      <c r="D232" s="10"/>
      <c r="E232" s="11"/>
      <c r="F232" s="11"/>
      <c r="G232" s="12"/>
      <c r="H232" s="12"/>
      <c r="K232" s="12"/>
    </row>
    <row r="233" spans="4:11" ht="15.75" customHeight="1">
      <c r="D233" s="10"/>
      <c r="E233" s="11"/>
      <c r="F233" s="11"/>
      <c r="G233" s="12"/>
      <c r="H233" s="12"/>
      <c r="K233" s="12"/>
    </row>
    <row r="234" spans="4:11" ht="15.75" customHeight="1">
      <c r="D234" s="10"/>
      <c r="E234" s="11"/>
      <c r="F234" s="11"/>
      <c r="G234" s="12"/>
      <c r="H234" s="12"/>
      <c r="K234" s="12"/>
    </row>
    <row r="235" spans="4:11" ht="15.75" customHeight="1">
      <c r="D235" s="10"/>
      <c r="E235" s="11"/>
      <c r="F235" s="11"/>
      <c r="G235" s="12"/>
      <c r="H235" s="12"/>
      <c r="K235" s="12"/>
    </row>
    <row r="236" spans="4:11" ht="15.75" customHeight="1">
      <c r="D236" s="10"/>
      <c r="E236" s="11"/>
      <c r="F236" s="11"/>
      <c r="G236" s="12"/>
      <c r="H236" s="12"/>
      <c r="K236" s="12"/>
    </row>
    <row r="237" spans="4:11" ht="15.75" customHeight="1">
      <c r="D237" s="10"/>
      <c r="E237" s="11"/>
      <c r="F237" s="11"/>
      <c r="G237" s="12"/>
      <c r="H237" s="12"/>
      <c r="K237" s="12"/>
    </row>
    <row r="238" spans="4:11" ht="15.75" customHeight="1">
      <c r="D238" s="10"/>
      <c r="E238" s="11"/>
      <c r="F238" s="11"/>
      <c r="G238" s="12"/>
      <c r="H238" s="12"/>
      <c r="K238" s="12"/>
    </row>
    <row r="239" spans="4:11" ht="15.75" customHeight="1">
      <c r="D239" s="10"/>
      <c r="E239" s="11"/>
      <c r="F239" s="11"/>
      <c r="G239" s="12"/>
      <c r="H239" s="12"/>
      <c r="K239" s="12"/>
    </row>
    <row r="240" spans="4:11" ht="15.75" customHeight="1">
      <c r="D240" s="10"/>
      <c r="E240" s="11"/>
      <c r="F240" s="11"/>
      <c r="G240" s="12"/>
      <c r="H240" s="12"/>
      <c r="K240" s="12"/>
    </row>
    <row r="241" spans="4:11" ht="15.75" customHeight="1">
      <c r="D241" s="10"/>
      <c r="E241" s="11"/>
      <c r="F241" s="11"/>
      <c r="G241" s="12"/>
      <c r="H241" s="12"/>
      <c r="K241" s="12"/>
    </row>
    <row r="242" spans="4:11" ht="15.75" customHeight="1">
      <c r="D242" s="10"/>
      <c r="E242" s="11"/>
      <c r="F242" s="11"/>
      <c r="G242" s="12"/>
      <c r="H242" s="12"/>
      <c r="K242" s="12"/>
    </row>
    <row r="243" spans="4:11" ht="15.75" customHeight="1">
      <c r="D243" s="10"/>
      <c r="E243" s="11"/>
      <c r="F243" s="11"/>
      <c r="G243" s="12"/>
      <c r="H243" s="12"/>
      <c r="K243" s="12"/>
    </row>
    <row r="244" spans="4:11" ht="15.75" customHeight="1">
      <c r="D244" s="10"/>
      <c r="E244" s="11"/>
      <c r="F244" s="11"/>
      <c r="G244" s="12"/>
      <c r="H244" s="12"/>
      <c r="K244" s="12"/>
    </row>
    <row r="245" spans="4:11" ht="15.75" customHeight="1">
      <c r="D245" s="10"/>
      <c r="E245" s="11"/>
      <c r="F245" s="11"/>
      <c r="G245" s="12"/>
      <c r="H245" s="12"/>
      <c r="K245" s="12"/>
    </row>
    <row r="246" spans="4:11" ht="15.75" customHeight="1">
      <c r="D246" s="10"/>
      <c r="E246" s="11"/>
      <c r="F246" s="11"/>
      <c r="G246" s="12"/>
      <c r="H246" s="12"/>
      <c r="K246" s="12"/>
    </row>
    <row r="247" spans="4:11" ht="15.75" customHeight="1"/>
    <row r="248" spans="4:11" ht="15.75" customHeight="1"/>
    <row r="249" spans="4:11" ht="15.75" customHeight="1"/>
    <row r="250" spans="4:11" ht="15.75" customHeight="1"/>
    <row r="251" spans="4:11" ht="15.75" customHeight="1"/>
    <row r="252" spans="4:11" ht="15.75" customHeight="1"/>
    <row r="253" spans="4:11" ht="15.75" customHeight="1"/>
    <row r="254" spans="4:11" ht="15.75" customHeight="1"/>
    <row r="255" spans="4:11" ht="15.75" customHeight="1"/>
    <row r="256" spans="4:1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6:Z40">
    <filterColumn colId="10">
      <filters>
        <filter val="80"/>
      </filters>
    </filterColumn>
  </autoFilter>
  <mergeCells count="3">
    <mergeCell ref="A6:B14"/>
    <mergeCell ref="C6:J9"/>
    <mergeCell ref="C10:J14"/>
  </mergeCells>
  <dataValidations count="1">
    <dataValidation type="list" allowBlank="1" showErrorMessage="1" sqref="K17:K26 K28:K32 K34:K36 K38:K39">
      <formula1>$Q$6:$Q$11</formula1>
    </dataValidation>
  </dataValidations>
  <hyperlinks>
    <hyperlink ref="I17" r:id="rId1"/>
    <hyperlink ref="I18" r:id="rId2"/>
    <hyperlink ref="I20" r:id="rId3"/>
    <hyperlink ref="I21" r:id="rId4"/>
    <hyperlink ref="I22" r:id="rId5"/>
    <hyperlink ref="I24" r:id="rId6"/>
    <hyperlink ref="I26" r:id="rId7"/>
    <hyperlink ref="I28" r:id="rId8"/>
    <hyperlink ref="I30" r:id="rId9"/>
    <hyperlink ref="I36" r:id="rId10"/>
  </hyperlinks>
  <pageMargins left="0.7" right="0.7" top="0.75" bottom="0.75" header="0" footer="0"/>
  <pageSetup orientation="landscape"/>
  <drawing r:id="rId11"/>
  <legacyDrawing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showGridLines="0" workbookViewId="0">
      <selection sqref="A1:B9"/>
    </sheetView>
  </sheetViews>
  <sheetFormatPr baseColWidth="10" defaultColWidth="14.42578125" defaultRowHeight="15" customHeight="1"/>
  <cols>
    <col min="1" max="1" width="12" customWidth="1"/>
    <col min="2" max="2" width="16.7109375" customWidth="1"/>
    <col min="3" max="3" width="17.5703125" customWidth="1"/>
    <col min="4" max="4" width="14.5703125" customWidth="1"/>
    <col min="5" max="5" width="38.5703125" customWidth="1"/>
    <col min="6" max="6" width="13" customWidth="1"/>
    <col min="7" max="7" width="22.28515625" customWidth="1"/>
    <col min="8" max="8" width="16.140625" hidden="1" customWidth="1"/>
    <col min="9" max="9" width="9.42578125" customWidth="1"/>
    <col min="10" max="10" width="10" hidden="1" customWidth="1"/>
    <col min="11" max="11" width="10" customWidth="1"/>
    <col min="12" max="12" width="15.28515625" customWidth="1"/>
    <col min="13" max="13" width="28.140625" customWidth="1"/>
    <col min="14" max="26" width="12.5703125" customWidth="1"/>
  </cols>
  <sheetData>
    <row r="1" spans="1:13" ht="15" customHeight="1">
      <c r="A1" s="383" t="s">
        <v>1</v>
      </c>
      <c r="B1" s="384"/>
      <c r="C1" s="389" t="s">
        <v>1219</v>
      </c>
      <c r="D1" s="390"/>
      <c r="E1" s="390"/>
      <c r="F1" s="384"/>
      <c r="G1" s="491" t="s">
        <v>1</v>
      </c>
      <c r="I1" s="72"/>
      <c r="J1" s="5">
        <v>0</v>
      </c>
    </row>
    <row r="2" spans="1:13">
      <c r="A2" s="385"/>
      <c r="B2" s="386"/>
      <c r="C2" s="385"/>
      <c r="D2" s="391"/>
      <c r="E2" s="391"/>
      <c r="F2" s="386"/>
      <c r="G2" s="492"/>
      <c r="I2" s="72"/>
      <c r="J2" s="5">
        <v>20</v>
      </c>
    </row>
    <row r="3" spans="1:13">
      <c r="A3" s="385"/>
      <c r="B3" s="386"/>
      <c r="C3" s="385"/>
      <c r="D3" s="391"/>
      <c r="E3" s="391"/>
      <c r="F3" s="386"/>
      <c r="G3" s="492"/>
      <c r="I3" s="72"/>
      <c r="J3" s="5">
        <v>40</v>
      </c>
    </row>
    <row r="4" spans="1:13">
      <c r="A4" s="385"/>
      <c r="B4" s="386"/>
      <c r="C4" s="387"/>
      <c r="D4" s="392"/>
      <c r="E4" s="392"/>
      <c r="F4" s="388"/>
      <c r="G4" s="492"/>
      <c r="I4" s="72"/>
      <c r="J4" s="5">
        <v>60</v>
      </c>
    </row>
    <row r="5" spans="1:13">
      <c r="A5" s="385"/>
      <c r="B5" s="386"/>
      <c r="C5" s="490" t="e">
        <f>#REF!</f>
        <v>#REF!</v>
      </c>
      <c r="D5" s="390"/>
      <c r="E5" s="390"/>
      <c r="F5" s="384"/>
      <c r="G5" s="492"/>
      <c r="I5" s="72"/>
      <c r="J5" s="5">
        <v>80</v>
      </c>
    </row>
    <row r="6" spans="1:13">
      <c r="A6" s="385"/>
      <c r="B6" s="386"/>
      <c r="C6" s="385"/>
      <c r="D6" s="391"/>
      <c r="E6" s="391"/>
      <c r="F6" s="386"/>
      <c r="G6" s="492"/>
      <c r="I6" s="72"/>
      <c r="J6" s="5">
        <v>100</v>
      </c>
    </row>
    <row r="7" spans="1:13">
      <c r="A7" s="385"/>
      <c r="B7" s="386"/>
      <c r="C7" s="385"/>
      <c r="D7" s="391"/>
      <c r="E7" s="391"/>
      <c r="F7" s="386"/>
      <c r="G7" s="492"/>
      <c r="I7" s="72"/>
    </row>
    <row r="8" spans="1:13">
      <c r="A8" s="385"/>
      <c r="B8" s="386"/>
      <c r="C8" s="385"/>
      <c r="D8" s="391"/>
      <c r="E8" s="391"/>
      <c r="F8" s="386"/>
      <c r="G8" s="492"/>
      <c r="I8" s="72"/>
    </row>
    <row r="9" spans="1:13">
      <c r="A9" s="387"/>
      <c r="B9" s="388"/>
      <c r="C9" s="387"/>
      <c r="D9" s="392"/>
      <c r="E9" s="392"/>
      <c r="F9" s="388"/>
      <c r="G9" s="493"/>
      <c r="I9" s="72"/>
    </row>
    <row r="10" spans="1:13">
      <c r="I10" s="72"/>
    </row>
    <row r="11" spans="1:13">
      <c r="I11" s="72"/>
    </row>
    <row r="12" spans="1:13" ht="30">
      <c r="A12" s="191" t="s">
        <v>61</v>
      </c>
      <c r="B12" s="192" t="s">
        <v>1220</v>
      </c>
      <c r="C12" s="192" t="s">
        <v>1221</v>
      </c>
      <c r="D12" s="193" t="s">
        <v>74</v>
      </c>
      <c r="E12" s="193" t="s">
        <v>1081</v>
      </c>
      <c r="F12" s="193" t="s">
        <v>1082</v>
      </c>
      <c r="G12" s="194" t="s">
        <v>1222</v>
      </c>
      <c r="H12" s="195" t="s">
        <v>67</v>
      </c>
      <c r="I12" s="196" t="s">
        <v>1223</v>
      </c>
    </row>
    <row r="13" spans="1:13" ht="180">
      <c r="A13" s="197" t="s">
        <v>62</v>
      </c>
      <c r="B13" s="26" t="s">
        <v>1224</v>
      </c>
      <c r="C13" s="28" t="s">
        <v>134</v>
      </c>
      <c r="D13" s="28" t="s">
        <v>288</v>
      </c>
      <c r="E13" s="198" t="s">
        <v>1225</v>
      </c>
      <c r="F13" s="28" t="s">
        <v>134</v>
      </c>
      <c r="G13" s="199">
        <v>20</v>
      </c>
      <c r="H13" s="200" t="s">
        <v>62</v>
      </c>
      <c r="I13" s="72">
        <v>60</v>
      </c>
    </row>
    <row r="14" spans="1:13" ht="45">
      <c r="A14" s="197" t="s">
        <v>62</v>
      </c>
      <c r="B14" s="28" t="s">
        <v>1226</v>
      </c>
      <c r="C14" s="28" t="s">
        <v>134</v>
      </c>
      <c r="D14" s="28" t="s">
        <v>288</v>
      </c>
      <c r="E14" s="198" t="s">
        <v>1227</v>
      </c>
      <c r="F14" s="28" t="s">
        <v>134</v>
      </c>
      <c r="G14" s="199">
        <v>0</v>
      </c>
      <c r="H14" s="200" t="s">
        <v>62</v>
      </c>
      <c r="I14" s="72">
        <v>60</v>
      </c>
      <c r="L14" s="7"/>
      <c r="M14" s="8"/>
    </row>
    <row r="15" spans="1:13" ht="60">
      <c r="A15" s="197" t="s">
        <v>63</v>
      </c>
      <c r="B15" s="28" t="s">
        <v>1228</v>
      </c>
      <c r="C15" s="28" t="s">
        <v>134</v>
      </c>
      <c r="D15" s="28" t="s">
        <v>288</v>
      </c>
      <c r="E15" s="198" t="s">
        <v>324</v>
      </c>
      <c r="F15" s="28" t="s">
        <v>134</v>
      </c>
      <c r="G15" s="199">
        <v>0</v>
      </c>
      <c r="H15" s="200" t="s">
        <v>63</v>
      </c>
      <c r="I15" s="72">
        <v>60</v>
      </c>
      <c r="L15" s="7"/>
      <c r="M15" s="8"/>
    </row>
    <row r="16" spans="1:13" ht="51" customHeight="1">
      <c r="A16" s="197" t="s">
        <v>63</v>
      </c>
      <c r="B16" s="28" t="s">
        <v>1229</v>
      </c>
      <c r="C16" s="28" t="s">
        <v>134</v>
      </c>
      <c r="D16" s="28" t="s">
        <v>288</v>
      </c>
      <c r="E16" s="198" t="s">
        <v>326</v>
      </c>
      <c r="F16" s="28" t="s">
        <v>134</v>
      </c>
      <c r="G16" s="199">
        <v>0</v>
      </c>
      <c r="H16" s="200" t="s">
        <v>63</v>
      </c>
      <c r="I16" s="72">
        <v>60</v>
      </c>
      <c r="L16" s="7"/>
      <c r="M16" s="8"/>
    </row>
    <row r="17" spans="1:13" ht="210">
      <c r="A17" s="197" t="s">
        <v>66</v>
      </c>
      <c r="B17" s="28" t="s">
        <v>1230</v>
      </c>
      <c r="C17" s="28" t="s">
        <v>134</v>
      </c>
      <c r="D17" s="28" t="s">
        <v>288</v>
      </c>
      <c r="E17" s="198" t="s">
        <v>1231</v>
      </c>
      <c r="F17" s="28" t="s">
        <v>134</v>
      </c>
      <c r="G17" s="199">
        <v>20</v>
      </c>
      <c r="H17" s="200" t="s">
        <v>66</v>
      </c>
      <c r="I17" s="72">
        <v>60</v>
      </c>
      <c r="L17" s="7"/>
      <c r="M17" s="8"/>
    </row>
    <row r="18" spans="1:13" ht="225">
      <c r="A18" s="197" t="s">
        <v>65</v>
      </c>
      <c r="B18" s="26" t="s">
        <v>1232</v>
      </c>
      <c r="C18" s="28" t="s">
        <v>134</v>
      </c>
      <c r="D18" s="28" t="s">
        <v>288</v>
      </c>
      <c r="E18" s="198" t="s">
        <v>1233</v>
      </c>
      <c r="F18" s="28" t="s">
        <v>134</v>
      </c>
      <c r="G18" s="199">
        <v>40</v>
      </c>
      <c r="H18" s="200" t="s">
        <v>65</v>
      </c>
      <c r="I18" s="72">
        <v>60</v>
      </c>
      <c r="L18" s="7"/>
      <c r="M18" s="8"/>
    </row>
    <row r="19" spans="1:13" ht="30">
      <c r="A19" s="197" t="s">
        <v>63</v>
      </c>
      <c r="B19" s="28" t="s">
        <v>1234</v>
      </c>
      <c r="C19" s="28" t="s">
        <v>134</v>
      </c>
      <c r="D19" s="28" t="s">
        <v>288</v>
      </c>
      <c r="E19" s="198" t="s">
        <v>1235</v>
      </c>
      <c r="F19" s="28" t="s">
        <v>134</v>
      </c>
      <c r="G19" s="199">
        <v>20</v>
      </c>
      <c r="H19" s="200" t="s">
        <v>63</v>
      </c>
      <c r="I19" s="72">
        <v>60</v>
      </c>
      <c r="L19" s="7"/>
      <c r="M19" s="8"/>
    </row>
    <row r="20" spans="1:13" ht="27.75" customHeight="1">
      <c r="A20" s="197" t="s">
        <v>66</v>
      </c>
      <c r="B20" s="28" t="s">
        <v>1236</v>
      </c>
      <c r="C20" s="28" t="s">
        <v>134</v>
      </c>
      <c r="D20" s="28" t="s">
        <v>288</v>
      </c>
      <c r="E20" s="201" t="s">
        <v>1237</v>
      </c>
      <c r="F20" s="28" t="s">
        <v>134</v>
      </c>
      <c r="G20" s="199">
        <v>0</v>
      </c>
      <c r="H20" s="200" t="s">
        <v>66</v>
      </c>
      <c r="I20" s="72">
        <v>60</v>
      </c>
    </row>
    <row r="21" spans="1:13" ht="48.75" customHeight="1">
      <c r="A21" s="197" t="s">
        <v>63</v>
      </c>
      <c r="B21" s="28" t="s">
        <v>1238</v>
      </c>
      <c r="C21" s="28" t="s">
        <v>134</v>
      </c>
      <c r="D21" s="28" t="s">
        <v>288</v>
      </c>
      <c r="E21" s="198" t="s">
        <v>325</v>
      </c>
      <c r="F21" s="28" t="s">
        <v>134</v>
      </c>
      <c r="G21" s="199">
        <v>40</v>
      </c>
      <c r="H21" s="200" t="s">
        <v>63</v>
      </c>
      <c r="I21" s="72">
        <v>60</v>
      </c>
    </row>
    <row r="22" spans="1:13" ht="15.75" customHeight="1">
      <c r="A22" s="197" t="s">
        <v>63</v>
      </c>
      <c r="B22" s="28" t="s">
        <v>1239</v>
      </c>
      <c r="C22" s="28" t="s">
        <v>134</v>
      </c>
      <c r="D22" s="28" t="s">
        <v>288</v>
      </c>
      <c r="E22" s="198" t="s">
        <v>1240</v>
      </c>
      <c r="F22" s="28" t="s">
        <v>134</v>
      </c>
      <c r="G22" s="199">
        <v>60</v>
      </c>
      <c r="H22" s="200" t="s">
        <v>63</v>
      </c>
      <c r="I22" s="72">
        <v>60</v>
      </c>
    </row>
    <row r="23" spans="1:13" ht="15.75" customHeight="1">
      <c r="A23" s="197" t="s">
        <v>65</v>
      </c>
      <c r="B23" s="28" t="s">
        <v>1241</v>
      </c>
      <c r="C23" s="28" t="s">
        <v>134</v>
      </c>
      <c r="D23" s="28" t="s">
        <v>288</v>
      </c>
      <c r="E23" s="198" t="s">
        <v>1242</v>
      </c>
      <c r="F23" s="28" t="s">
        <v>134</v>
      </c>
      <c r="G23" s="199">
        <v>20</v>
      </c>
      <c r="H23" s="200" t="s">
        <v>65</v>
      </c>
      <c r="I23" s="72">
        <v>60</v>
      </c>
    </row>
    <row r="24" spans="1:13" ht="57" customHeight="1">
      <c r="A24" s="197" t="s">
        <v>64</v>
      </c>
      <c r="B24" s="28" t="s">
        <v>1243</v>
      </c>
      <c r="C24" s="28" t="s">
        <v>134</v>
      </c>
      <c r="D24" s="28" t="s">
        <v>288</v>
      </c>
      <c r="E24" s="198" t="s">
        <v>1244</v>
      </c>
      <c r="F24" s="28" t="s">
        <v>134</v>
      </c>
      <c r="G24" s="199">
        <v>40</v>
      </c>
      <c r="H24" s="200" t="s">
        <v>64</v>
      </c>
      <c r="I24" s="72">
        <v>60</v>
      </c>
    </row>
    <row r="25" spans="1:13" ht="15.75" customHeight="1">
      <c r="A25" s="197" t="s">
        <v>62</v>
      </c>
      <c r="B25" s="26" t="s">
        <v>1245</v>
      </c>
      <c r="C25" s="28" t="s">
        <v>134</v>
      </c>
      <c r="D25" s="28" t="s">
        <v>288</v>
      </c>
      <c r="E25" s="198" t="s">
        <v>1246</v>
      </c>
      <c r="F25" s="28" t="s">
        <v>134</v>
      </c>
      <c r="G25" s="199">
        <v>60</v>
      </c>
      <c r="H25" s="200" t="s">
        <v>62</v>
      </c>
      <c r="I25" s="72">
        <v>60</v>
      </c>
    </row>
    <row r="26" spans="1:13" ht="15.75" customHeight="1">
      <c r="A26" s="159" t="s">
        <v>63</v>
      </c>
      <c r="B26" s="74" t="s">
        <v>346</v>
      </c>
      <c r="C26" s="74" t="s">
        <v>344</v>
      </c>
      <c r="D26" s="74" t="s">
        <v>134</v>
      </c>
      <c r="E26" s="74" t="s">
        <v>134</v>
      </c>
      <c r="F26" s="74" t="s">
        <v>1099</v>
      </c>
      <c r="G26" s="202">
        <f>VLOOKUP(C26,ADMINISTRATIVAS!$F$12:$L$76,7,FALSE)</f>
        <v>80</v>
      </c>
      <c r="H26" s="203" t="s">
        <v>63</v>
      </c>
      <c r="I26" s="72">
        <v>60</v>
      </c>
    </row>
    <row r="27" spans="1:13" ht="15.75" customHeight="1">
      <c r="A27" s="159" t="s">
        <v>63</v>
      </c>
      <c r="B27" s="35" t="s">
        <v>1247</v>
      </c>
      <c r="C27" s="74" t="s">
        <v>363</v>
      </c>
      <c r="D27" s="74" t="s">
        <v>134</v>
      </c>
      <c r="E27" s="74" t="s">
        <v>134</v>
      </c>
      <c r="F27" s="74" t="s">
        <v>1099</v>
      </c>
      <c r="G27" s="202">
        <f>VLOOKUP(C27,ADMINISTRATIVAS!$F$12:$L$76,7,FALSE)</f>
        <v>80</v>
      </c>
      <c r="H27" s="203" t="s">
        <v>63</v>
      </c>
      <c r="I27" s="72">
        <v>60</v>
      </c>
    </row>
    <row r="28" spans="1:13" ht="15.75" customHeight="1">
      <c r="A28" s="159" t="s">
        <v>63</v>
      </c>
      <c r="B28" s="35" t="s">
        <v>431</v>
      </c>
      <c r="C28" s="74" t="s">
        <v>363</v>
      </c>
      <c r="D28" s="74" t="s">
        <v>134</v>
      </c>
      <c r="E28" s="74" t="s">
        <v>134</v>
      </c>
      <c r="F28" s="74" t="s">
        <v>1099</v>
      </c>
      <c r="G28" s="202">
        <f>VLOOKUP(C28,ADMINISTRATIVAS!$F$12:$L$76,7,FALSE)</f>
        <v>80</v>
      </c>
      <c r="H28" s="203" t="s">
        <v>63</v>
      </c>
      <c r="I28" s="72">
        <v>60</v>
      </c>
    </row>
    <row r="29" spans="1:13" ht="15.75" customHeight="1">
      <c r="A29" s="159" t="s">
        <v>64</v>
      </c>
      <c r="B29" s="35" t="s">
        <v>1248</v>
      </c>
      <c r="C29" s="74" t="s">
        <v>363</v>
      </c>
      <c r="D29" s="74" t="s">
        <v>134</v>
      </c>
      <c r="E29" s="74" t="s">
        <v>134</v>
      </c>
      <c r="F29" s="74" t="s">
        <v>1099</v>
      </c>
      <c r="G29" s="202">
        <f>VLOOKUP(C29,ADMINISTRATIVAS!$F$12:$L$76,7,FALSE)</f>
        <v>80</v>
      </c>
      <c r="H29" s="203" t="s">
        <v>64</v>
      </c>
      <c r="I29" s="72">
        <v>60</v>
      </c>
    </row>
    <row r="30" spans="1:13" ht="15.75" customHeight="1">
      <c r="A30" s="159" t="s">
        <v>64</v>
      </c>
      <c r="B30" s="35" t="s">
        <v>1249</v>
      </c>
      <c r="C30" s="74" t="s">
        <v>363</v>
      </c>
      <c r="D30" s="74" t="s">
        <v>134</v>
      </c>
      <c r="E30" s="74" t="s">
        <v>134</v>
      </c>
      <c r="F30" s="74" t="s">
        <v>1099</v>
      </c>
      <c r="G30" s="202">
        <f>VLOOKUP(C30,ADMINISTRATIVAS!$F$12:$L$76,7,FALSE)</f>
        <v>80</v>
      </c>
      <c r="H30" s="203" t="s">
        <v>64</v>
      </c>
      <c r="I30" s="72">
        <v>60</v>
      </c>
    </row>
    <row r="31" spans="1:13" ht="15.75" customHeight="1">
      <c r="A31" s="159" t="s">
        <v>64</v>
      </c>
      <c r="B31" s="35" t="s">
        <v>1250</v>
      </c>
      <c r="C31" s="74" t="s">
        <v>363</v>
      </c>
      <c r="D31" s="74" t="s">
        <v>134</v>
      </c>
      <c r="E31" s="74" t="s">
        <v>134</v>
      </c>
      <c r="F31" s="74" t="s">
        <v>1099</v>
      </c>
      <c r="G31" s="202">
        <f>VLOOKUP(C31,ADMINISTRATIVAS!$F$12:$L$76,7,FALSE)</f>
        <v>80</v>
      </c>
      <c r="H31" s="203" t="s">
        <v>64</v>
      </c>
      <c r="I31" s="72">
        <v>60</v>
      </c>
    </row>
    <row r="32" spans="1:13" ht="15.75" customHeight="1">
      <c r="A32" s="159" t="s">
        <v>64</v>
      </c>
      <c r="B32" s="35" t="s">
        <v>1251</v>
      </c>
      <c r="C32" s="74" t="s">
        <v>363</v>
      </c>
      <c r="D32" s="74" t="s">
        <v>134</v>
      </c>
      <c r="E32" s="74" t="s">
        <v>134</v>
      </c>
      <c r="F32" s="74" t="s">
        <v>1099</v>
      </c>
      <c r="G32" s="202">
        <f>VLOOKUP(C32,ADMINISTRATIVAS!$F$12:$L$76,7,FALSE)</f>
        <v>80</v>
      </c>
      <c r="H32" s="203" t="s">
        <v>64</v>
      </c>
      <c r="I32" s="72">
        <v>60</v>
      </c>
    </row>
    <row r="33" spans="1:9" ht="15.75" customHeight="1">
      <c r="A33" s="159" t="s">
        <v>62</v>
      </c>
      <c r="B33" s="35" t="s">
        <v>1252</v>
      </c>
      <c r="C33" s="74" t="s">
        <v>363</v>
      </c>
      <c r="D33" s="74" t="s">
        <v>134</v>
      </c>
      <c r="E33" s="74" t="s">
        <v>134</v>
      </c>
      <c r="F33" s="74" t="s">
        <v>1099</v>
      </c>
      <c r="G33" s="202">
        <f>VLOOKUP(C33,ADMINISTRATIVAS!$F$12:$L$76,7,FALSE)</f>
        <v>80</v>
      </c>
      <c r="H33" s="203" t="s">
        <v>62</v>
      </c>
      <c r="I33" s="72">
        <v>60</v>
      </c>
    </row>
    <row r="34" spans="1:9" ht="15.75" customHeight="1">
      <c r="A34" s="159" t="s">
        <v>66</v>
      </c>
      <c r="B34" s="35" t="s">
        <v>1253</v>
      </c>
      <c r="C34" s="74" t="s">
        <v>363</v>
      </c>
      <c r="D34" s="74" t="s">
        <v>134</v>
      </c>
      <c r="E34" s="74" t="s">
        <v>134</v>
      </c>
      <c r="F34" s="74" t="s">
        <v>1099</v>
      </c>
      <c r="G34" s="202">
        <f>VLOOKUP(C34,ADMINISTRATIVAS!$F$12:$L$76,7,FALSE)</f>
        <v>80</v>
      </c>
      <c r="H34" s="203" t="s">
        <v>66</v>
      </c>
      <c r="I34" s="72">
        <v>60</v>
      </c>
    </row>
    <row r="35" spans="1:9" ht="15.75" customHeight="1">
      <c r="A35" s="159" t="s">
        <v>64</v>
      </c>
      <c r="B35" s="35" t="s">
        <v>1254</v>
      </c>
      <c r="C35" s="74" t="s">
        <v>370</v>
      </c>
      <c r="D35" s="74" t="s">
        <v>134</v>
      </c>
      <c r="E35" s="74" t="s">
        <v>134</v>
      </c>
      <c r="F35" s="74" t="s">
        <v>1099</v>
      </c>
      <c r="G35" s="202">
        <f>VLOOKUP(C35,ADMINISTRATIVAS!$F$12:$L$76,7,FALSE)</f>
        <v>100</v>
      </c>
      <c r="H35" s="203" t="s">
        <v>64</v>
      </c>
      <c r="I35" s="72">
        <v>60</v>
      </c>
    </row>
    <row r="36" spans="1:9" ht="15.75" customHeight="1">
      <c r="A36" s="159" t="s">
        <v>64</v>
      </c>
      <c r="B36" s="35" t="s">
        <v>422</v>
      </c>
      <c r="C36" s="74" t="s">
        <v>370</v>
      </c>
      <c r="D36" s="74" t="s">
        <v>134</v>
      </c>
      <c r="E36" s="74" t="s">
        <v>134</v>
      </c>
      <c r="F36" s="74" t="s">
        <v>1099</v>
      </c>
      <c r="G36" s="202">
        <f>VLOOKUP(C36,ADMINISTRATIVAS!$F$12:$L$76,7,FALSE)</f>
        <v>100</v>
      </c>
      <c r="H36" s="203" t="s">
        <v>64</v>
      </c>
      <c r="I36" s="72">
        <v>60</v>
      </c>
    </row>
    <row r="37" spans="1:9" ht="15.75" customHeight="1">
      <c r="A37" s="159" t="s">
        <v>66</v>
      </c>
      <c r="B37" s="35" t="s">
        <v>1255</v>
      </c>
      <c r="C37" s="74" t="s">
        <v>370</v>
      </c>
      <c r="D37" s="74" t="s">
        <v>134</v>
      </c>
      <c r="E37" s="74" t="s">
        <v>134</v>
      </c>
      <c r="F37" s="74" t="s">
        <v>1099</v>
      </c>
      <c r="G37" s="202">
        <f>VLOOKUP(C37,ADMINISTRATIVAS!$F$12:$L$76,7,FALSE)</f>
        <v>100</v>
      </c>
      <c r="H37" s="203" t="s">
        <v>66</v>
      </c>
      <c r="I37" s="72">
        <v>60</v>
      </c>
    </row>
    <row r="38" spans="1:9" ht="15.75" customHeight="1">
      <c r="A38" s="159" t="s">
        <v>66</v>
      </c>
      <c r="B38" s="74" t="s">
        <v>377</v>
      </c>
      <c r="C38" s="74" t="s">
        <v>376</v>
      </c>
      <c r="D38" s="74" t="s">
        <v>134</v>
      </c>
      <c r="E38" s="74" t="s">
        <v>134</v>
      </c>
      <c r="F38" s="74" t="s">
        <v>1099</v>
      </c>
      <c r="G38" s="202">
        <f>VLOOKUP(C38,ADMINISTRATIVAS!$F$12:$L$76,7,FALSE)</f>
        <v>80</v>
      </c>
      <c r="H38" s="203" t="s">
        <v>66</v>
      </c>
      <c r="I38" s="72">
        <v>60</v>
      </c>
    </row>
    <row r="39" spans="1:9" ht="15.75" customHeight="1">
      <c r="A39" s="159" t="s">
        <v>63</v>
      </c>
      <c r="B39" s="74" t="s">
        <v>384</v>
      </c>
      <c r="C39" s="74" t="s">
        <v>383</v>
      </c>
      <c r="D39" s="74" t="s">
        <v>134</v>
      </c>
      <c r="E39" s="74" t="s">
        <v>134</v>
      </c>
      <c r="F39" s="74" t="s">
        <v>1099</v>
      </c>
      <c r="G39" s="202">
        <f>VLOOKUP(C39,ADMINISTRATIVAS!$F$12:$L$76,7,FALSE)</f>
        <v>60</v>
      </c>
      <c r="H39" s="203" t="s">
        <v>63</v>
      </c>
      <c r="I39" s="72">
        <v>60</v>
      </c>
    </row>
    <row r="40" spans="1:9" ht="15.75" customHeight="1">
      <c r="A40" s="159" t="s">
        <v>64</v>
      </c>
      <c r="B40" s="35" t="s">
        <v>959</v>
      </c>
      <c r="C40" s="74" t="s">
        <v>389</v>
      </c>
      <c r="D40" s="74" t="s">
        <v>134</v>
      </c>
      <c r="E40" s="74" t="s">
        <v>134</v>
      </c>
      <c r="F40" s="74" t="s">
        <v>1099</v>
      </c>
      <c r="G40" s="202">
        <f>VLOOKUP(C40,ADMINISTRATIVAS!$F$12:$L$76,7,FALSE)</f>
        <v>20</v>
      </c>
      <c r="H40" s="203" t="s">
        <v>64</v>
      </c>
      <c r="I40" s="72">
        <v>60</v>
      </c>
    </row>
    <row r="41" spans="1:9" ht="15.75" customHeight="1">
      <c r="A41" s="159" t="s">
        <v>64</v>
      </c>
      <c r="B41" s="35" t="s">
        <v>405</v>
      </c>
      <c r="C41" s="35" t="s">
        <v>404</v>
      </c>
      <c r="D41" s="74" t="s">
        <v>134</v>
      </c>
      <c r="E41" s="74" t="s">
        <v>134</v>
      </c>
      <c r="F41" s="74" t="s">
        <v>1099</v>
      </c>
      <c r="G41" s="202">
        <f>VLOOKUP(C41,ADMINISTRATIVAS!$F$12:$L$76,7,FALSE)</f>
        <v>20</v>
      </c>
      <c r="H41" s="203" t="s">
        <v>64</v>
      </c>
      <c r="I41" s="72">
        <v>60</v>
      </c>
    </row>
    <row r="42" spans="1:9" ht="15.75" customHeight="1">
      <c r="A42" s="159" t="s">
        <v>64</v>
      </c>
      <c r="B42" s="35" t="s">
        <v>422</v>
      </c>
      <c r="C42" s="74" t="s">
        <v>416</v>
      </c>
      <c r="D42" s="74" t="s">
        <v>134</v>
      </c>
      <c r="E42" s="74" t="s">
        <v>134</v>
      </c>
      <c r="F42" s="74" t="s">
        <v>1099</v>
      </c>
      <c r="G42" s="202">
        <f>VLOOKUP(C42,ADMINISTRATIVAS!$F$12:$L$76,7,FALSE)</f>
        <v>80</v>
      </c>
      <c r="H42" s="203" t="s">
        <v>64</v>
      </c>
      <c r="I42" s="72">
        <v>60</v>
      </c>
    </row>
    <row r="43" spans="1:9" ht="15.75" customHeight="1">
      <c r="A43" s="159" t="s">
        <v>64</v>
      </c>
      <c r="B43" s="35" t="s">
        <v>482</v>
      </c>
      <c r="C43" s="74" t="s">
        <v>416</v>
      </c>
      <c r="D43" s="74" t="s">
        <v>134</v>
      </c>
      <c r="E43" s="74" t="s">
        <v>134</v>
      </c>
      <c r="F43" s="74" t="s">
        <v>1099</v>
      </c>
      <c r="G43" s="202">
        <f>VLOOKUP(C43,ADMINISTRATIVAS!$F$12:$L$76,7,FALSE)</f>
        <v>80</v>
      </c>
      <c r="H43" s="203" t="s">
        <v>64</v>
      </c>
      <c r="I43" s="72">
        <v>60</v>
      </c>
    </row>
    <row r="44" spans="1:9" ht="15.75" customHeight="1">
      <c r="A44" s="159" t="s">
        <v>64</v>
      </c>
      <c r="B44" s="74" t="s">
        <v>422</v>
      </c>
      <c r="C44" s="74" t="s">
        <v>421</v>
      </c>
      <c r="D44" s="74" t="s">
        <v>134</v>
      </c>
      <c r="E44" s="74" t="s">
        <v>134</v>
      </c>
      <c r="F44" s="74" t="s">
        <v>1099</v>
      </c>
      <c r="G44" s="202">
        <f>VLOOKUP(C44,ADMINISTRATIVAS!$F$12:$L$76,7,FALSE)</f>
        <v>80</v>
      </c>
      <c r="H44" s="203" t="s">
        <v>64</v>
      </c>
      <c r="I44" s="72">
        <v>60</v>
      </c>
    </row>
    <row r="45" spans="1:9" ht="15.75" customHeight="1">
      <c r="A45" s="159" t="s">
        <v>63</v>
      </c>
      <c r="B45" s="74" t="s">
        <v>431</v>
      </c>
      <c r="C45" s="35" t="s">
        <v>430</v>
      </c>
      <c r="D45" s="74" t="s">
        <v>134</v>
      </c>
      <c r="E45" s="74" t="s">
        <v>134</v>
      </c>
      <c r="F45" s="74" t="s">
        <v>1099</v>
      </c>
      <c r="G45" s="202">
        <f>VLOOKUP(C45,ADMINISTRATIVAS!$F$12:$L$76,7,FALSE)</f>
        <v>60</v>
      </c>
      <c r="H45" s="203" t="s">
        <v>63</v>
      </c>
      <c r="I45" s="72">
        <v>60</v>
      </c>
    </row>
    <row r="46" spans="1:9" ht="15.75" customHeight="1">
      <c r="A46" s="159" t="s">
        <v>64</v>
      </c>
      <c r="B46" s="35" t="s">
        <v>1256</v>
      </c>
      <c r="C46" s="35" t="s">
        <v>436</v>
      </c>
      <c r="D46" s="74" t="s">
        <v>134</v>
      </c>
      <c r="E46" s="74" t="s">
        <v>134</v>
      </c>
      <c r="F46" s="74" t="s">
        <v>1099</v>
      </c>
      <c r="G46" s="202">
        <f>VLOOKUP(C46,ADMINISTRATIVAS!$F$12:$L$76,7,FALSE)</f>
        <v>80</v>
      </c>
      <c r="H46" s="203" t="s">
        <v>64</v>
      </c>
      <c r="I46" s="72">
        <v>60</v>
      </c>
    </row>
    <row r="47" spans="1:9" ht="15.75" customHeight="1">
      <c r="A47" s="159" t="s">
        <v>64</v>
      </c>
      <c r="B47" s="35" t="s">
        <v>1248</v>
      </c>
      <c r="C47" s="35" t="s">
        <v>436</v>
      </c>
      <c r="D47" s="74" t="s">
        <v>134</v>
      </c>
      <c r="E47" s="74" t="s">
        <v>134</v>
      </c>
      <c r="F47" s="74" t="s">
        <v>1099</v>
      </c>
      <c r="G47" s="202">
        <f>VLOOKUP(C47,ADMINISTRATIVAS!$F$12:$L$76,7,FALSE)</f>
        <v>80</v>
      </c>
      <c r="H47" s="203" t="s">
        <v>64</v>
      </c>
      <c r="I47" s="72">
        <v>60</v>
      </c>
    </row>
    <row r="48" spans="1:9" ht="15.75" customHeight="1">
      <c r="A48" s="159" t="s">
        <v>64</v>
      </c>
      <c r="B48" s="35" t="s">
        <v>1249</v>
      </c>
      <c r="C48" s="35" t="s">
        <v>436</v>
      </c>
      <c r="D48" s="74" t="s">
        <v>134</v>
      </c>
      <c r="E48" s="74" t="s">
        <v>134</v>
      </c>
      <c r="F48" s="74" t="s">
        <v>1099</v>
      </c>
      <c r="G48" s="202">
        <f>VLOOKUP(C48,ADMINISTRATIVAS!$F$12:$L$76,7,FALSE)</f>
        <v>80</v>
      </c>
      <c r="H48" s="203" t="s">
        <v>64</v>
      </c>
      <c r="I48" s="72">
        <v>60</v>
      </c>
    </row>
    <row r="49" spans="1:9" ht="15.75" customHeight="1">
      <c r="A49" s="159" t="s">
        <v>64</v>
      </c>
      <c r="B49" s="35" t="s">
        <v>1250</v>
      </c>
      <c r="C49" s="35" t="s">
        <v>436</v>
      </c>
      <c r="D49" s="74" t="s">
        <v>134</v>
      </c>
      <c r="E49" s="74" t="s">
        <v>134</v>
      </c>
      <c r="F49" s="74" t="s">
        <v>1099</v>
      </c>
      <c r="G49" s="202">
        <f>VLOOKUP(C49,ADMINISTRATIVAS!$F$12:$L$76,7,FALSE)</f>
        <v>80</v>
      </c>
      <c r="H49" s="203" t="s">
        <v>64</v>
      </c>
      <c r="I49" s="72">
        <v>60</v>
      </c>
    </row>
    <row r="50" spans="1:9" ht="15.75" customHeight="1">
      <c r="A50" s="159" t="s">
        <v>64</v>
      </c>
      <c r="B50" s="35" t="s">
        <v>1251</v>
      </c>
      <c r="C50" s="35" t="s">
        <v>436</v>
      </c>
      <c r="D50" s="74" t="s">
        <v>134</v>
      </c>
      <c r="E50" s="74" t="s">
        <v>134</v>
      </c>
      <c r="F50" s="74" t="s">
        <v>1099</v>
      </c>
      <c r="G50" s="202">
        <f>VLOOKUP(C50,ADMINISTRATIVAS!$F$12:$L$76,7,FALSE)</f>
        <v>80</v>
      </c>
      <c r="H50" s="203" t="s">
        <v>64</v>
      </c>
      <c r="I50" s="72">
        <v>60</v>
      </c>
    </row>
    <row r="51" spans="1:9" ht="15.75" customHeight="1">
      <c r="A51" s="159" t="s">
        <v>64</v>
      </c>
      <c r="B51" s="35" t="s">
        <v>422</v>
      </c>
      <c r="C51" s="74" t="s">
        <v>451</v>
      </c>
      <c r="D51" s="74" t="s">
        <v>134</v>
      </c>
      <c r="E51" s="74" t="s">
        <v>134</v>
      </c>
      <c r="F51" s="74" t="s">
        <v>1099</v>
      </c>
      <c r="G51" s="202">
        <f>VLOOKUP(C51,ADMINISTRATIVAS!$F$12:$L$76,7,FALSE)</f>
        <v>80</v>
      </c>
      <c r="H51" s="203" t="s">
        <v>64</v>
      </c>
      <c r="I51" s="72">
        <v>60</v>
      </c>
    </row>
    <row r="52" spans="1:9" ht="15.75" customHeight="1">
      <c r="A52" s="159" t="s">
        <v>64</v>
      </c>
      <c r="B52" s="35" t="s">
        <v>482</v>
      </c>
      <c r="C52" s="74" t="s">
        <v>451</v>
      </c>
      <c r="D52" s="74" t="s">
        <v>134</v>
      </c>
      <c r="E52" s="74" t="s">
        <v>134</v>
      </c>
      <c r="F52" s="74" t="s">
        <v>1099</v>
      </c>
      <c r="G52" s="202">
        <f>VLOOKUP(C52,ADMINISTRATIVAS!$F$12:$L$76,7,FALSE)</f>
        <v>80</v>
      </c>
      <c r="H52" s="203" t="s">
        <v>64</v>
      </c>
      <c r="I52" s="72">
        <v>60</v>
      </c>
    </row>
    <row r="53" spans="1:9" ht="15.75" customHeight="1">
      <c r="A53" s="159" t="s">
        <v>63</v>
      </c>
      <c r="B53" s="35" t="s">
        <v>1257</v>
      </c>
      <c r="C53" s="74" t="s">
        <v>462</v>
      </c>
      <c r="D53" s="74" t="s">
        <v>134</v>
      </c>
      <c r="E53" s="74" t="s">
        <v>134</v>
      </c>
      <c r="F53" s="74" t="s">
        <v>1099</v>
      </c>
      <c r="G53" s="202">
        <f>VLOOKUP(C53,ADMINISTRATIVAS!$F$12:$L$76,7,FALSE)</f>
        <v>60</v>
      </c>
      <c r="H53" s="203" t="s">
        <v>63</v>
      </c>
      <c r="I53" s="72">
        <v>60</v>
      </c>
    </row>
    <row r="54" spans="1:9" ht="15.75" customHeight="1">
      <c r="A54" s="159" t="s">
        <v>63</v>
      </c>
      <c r="B54" s="35" t="s">
        <v>1258</v>
      </c>
      <c r="C54" s="74" t="s">
        <v>462</v>
      </c>
      <c r="D54" s="74" t="s">
        <v>134</v>
      </c>
      <c r="E54" s="74" t="s">
        <v>134</v>
      </c>
      <c r="F54" s="74" t="s">
        <v>1099</v>
      </c>
      <c r="G54" s="202">
        <f>VLOOKUP(C54,ADMINISTRATIVAS!$F$12:$L$76,7,FALSE)</f>
        <v>60</v>
      </c>
      <c r="H54" s="203" t="s">
        <v>63</v>
      </c>
      <c r="I54" s="72">
        <v>60</v>
      </c>
    </row>
    <row r="55" spans="1:9" ht="15.75" customHeight="1">
      <c r="A55" s="159" t="s">
        <v>63</v>
      </c>
      <c r="B55" s="35" t="s">
        <v>1259</v>
      </c>
      <c r="C55" s="74" t="s">
        <v>462</v>
      </c>
      <c r="D55" s="74" t="s">
        <v>134</v>
      </c>
      <c r="E55" s="74" t="s">
        <v>134</v>
      </c>
      <c r="F55" s="74" t="s">
        <v>1099</v>
      </c>
      <c r="G55" s="202">
        <f>VLOOKUP(C55,ADMINISTRATIVAS!$F$12:$L$76,7,FALSE)</f>
        <v>60</v>
      </c>
      <c r="H55" s="203" t="s">
        <v>63</v>
      </c>
      <c r="I55" s="72">
        <v>60</v>
      </c>
    </row>
    <row r="56" spans="1:9" ht="15.75" customHeight="1">
      <c r="A56" s="159" t="s">
        <v>63</v>
      </c>
      <c r="B56" s="35" t="s">
        <v>1257</v>
      </c>
      <c r="C56" s="74" t="s">
        <v>469</v>
      </c>
      <c r="D56" s="74" t="s">
        <v>134</v>
      </c>
      <c r="E56" s="74" t="s">
        <v>134</v>
      </c>
      <c r="F56" s="74" t="s">
        <v>1099</v>
      </c>
      <c r="G56" s="202">
        <f>VLOOKUP(C56,ADMINISTRATIVAS!$F$12:$L$76,7,FALSE)</f>
        <v>80</v>
      </c>
      <c r="H56" s="203" t="s">
        <v>63</v>
      </c>
      <c r="I56" s="72">
        <v>60</v>
      </c>
    </row>
    <row r="57" spans="1:9" ht="15.75" customHeight="1">
      <c r="A57" s="159" t="s">
        <v>63</v>
      </c>
      <c r="B57" s="35" t="s">
        <v>1258</v>
      </c>
      <c r="C57" s="74" t="s">
        <v>469</v>
      </c>
      <c r="D57" s="74" t="s">
        <v>134</v>
      </c>
      <c r="E57" s="74" t="s">
        <v>134</v>
      </c>
      <c r="F57" s="74" t="s">
        <v>1099</v>
      </c>
      <c r="G57" s="202">
        <f>VLOOKUP(C57,ADMINISTRATIVAS!$F$12:$L$76,7,FALSE)</f>
        <v>80</v>
      </c>
      <c r="H57" s="203" t="s">
        <v>63</v>
      </c>
      <c r="I57" s="72">
        <v>60</v>
      </c>
    </row>
    <row r="58" spans="1:9" ht="15.75" customHeight="1">
      <c r="A58" s="159" t="s">
        <v>64</v>
      </c>
      <c r="B58" s="74" t="s">
        <v>482</v>
      </c>
      <c r="C58" s="74" t="s">
        <v>481</v>
      </c>
      <c r="D58" s="74" t="s">
        <v>134</v>
      </c>
      <c r="E58" s="74" t="s">
        <v>134</v>
      </c>
      <c r="F58" s="74" t="s">
        <v>1099</v>
      </c>
      <c r="G58" s="202">
        <f>VLOOKUP(C58,ADMINISTRATIVAS!$F$12:$L$76,7,FALSE)</f>
        <v>40</v>
      </c>
      <c r="H58" s="203" t="s">
        <v>64</v>
      </c>
      <c r="I58" s="72">
        <v>60</v>
      </c>
    </row>
    <row r="59" spans="1:9" ht="15.75" customHeight="1">
      <c r="A59" s="159" t="s">
        <v>64</v>
      </c>
      <c r="B59" s="35" t="s">
        <v>422</v>
      </c>
      <c r="C59" s="74" t="s">
        <v>496</v>
      </c>
      <c r="D59" s="74" t="s">
        <v>134</v>
      </c>
      <c r="E59" s="74" t="s">
        <v>134</v>
      </c>
      <c r="F59" s="74" t="s">
        <v>1099</v>
      </c>
      <c r="G59" s="202">
        <f>VLOOKUP(C59,ADMINISTRATIVAS!$F$12:$L$76,7,FALSE)</f>
        <v>20</v>
      </c>
      <c r="H59" s="203" t="s">
        <v>64</v>
      </c>
      <c r="I59" s="72">
        <v>60</v>
      </c>
    </row>
    <row r="60" spans="1:9" ht="15.75" customHeight="1">
      <c r="A60" s="159" t="s">
        <v>64</v>
      </c>
      <c r="B60" s="35" t="s">
        <v>811</v>
      </c>
      <c r="C60" s="74" t="s">
        <v>496</v>
      </c>
      <c r="D60" s="74" t="s">
        <v>134</v>
      </c>
      <c r="E60" s="74" t="s">
        <v>134</v>
      </c>
      <c r="F60" s="74" t="s">
        <v>1099</v>
      </c>
      <c r="G60" s="202">
        <f>VLOOKUP(C60,ADMINISTRATIVAS!$F$12:$L$76,7,FALSE)</f>
        <v>20</v>
      </c>
      <c r="H60" s="203" t="s">
        <v>64</v>
      </c>
      <c r="I60" s="72">
        <v>60</v>
      </c>
    </row>
    <row r="61" spans="1:9" ht="15.75" customHeight="1">
      <c r="A61" s="159" t="s">
        <v>64</v>
      </c>
      <c r="B61" s="35" t="s">
        <v>1260</v>
      </c>
      <c r="C61" s="74" t="s">
        <v>501</v>
      </c>
      <c r="D61" s="74" t="s">
        <v>134</v>
      </c>
      <c r="E61" s="74" t="s">
        <v>134</v>
      </c>
      <c r="F61" s="74" t="s">
        <v>1099</v>
      </c>
      <c r="G61" s="202">
        <f>VLOOKUP(C61,ADMINISTRATIVAS!$F$12:$L$76,7,FALSE)</f>
        <v>40</v>
      </c>
      <c r="H61" s="203" t="s">
        <v>64</v>
      </c>
      <c r="I61" s="72">
        <v>60</v>
      </c>
    </row>
    <row r="62" spans="1:9" ht="15.75" customHeight="1">
      <c r="A62" s="159" t="s">
        <v>64</v>
      </c>
      <c r="B62" s="35" t="s">
        <v>1261</v>
      </c>
      <c r="C62" s="74" t="s">
        <v>501</v>
      </c>
      <c r="D62" s="74" t="s">
        <v>134</v>
      </c>
      <c r="E62" s="74" t="s">
        <v>134</v>
      </c>
      <c r="F62" s="74" t="s">
        <v>1099</v>
      </c>
      <c r="G62" s="202">
        <f>VLOOKUP(C62,ADMINISTRATIVAS!$F$12:$L$76,7,FALSE)</f>
        <v>40</v>
      </c>
      <c r="H62" s="203" t="s">
        <v>64</v>
      </c>
      <c r="I62" s="72">
        <v>60</v>
      </c>
    </row>
    <row r="63" spans="1:9" ht="15.75" customHeight="1">
      <c r="A63" s="159" t="s">
        <v>64</v>
      </c>
      <c r="B63" s="35" t="s">
        <v>1262</v>
      </c>
      <c r="C63" s="74" t="s">
        <v>501</v>
      </c>
      <c r="D63" s="74" t="s">
        <v>134</v>
      </c>
      <c r="E63" s="74" t="s">
        <v>134</v>
      </c>
      <c r="F63" s="74" t="s">
        <v>1099</v>
      </c>
      <c r="G63" s="202">
        <f>VLOOKUP(C63,ADMINISTRATIVAS!$F$12:$L$76,7,FALSE)</f>
        <v>40</v>
      </c>
      <c r="H63" s="203" t="s">
        <v>64</v>
      </c>
      <c r="I63" s="72">
        <v>60</v>
      </c>
    </row>
    <row r="64" spans="1:9" ht="15.75" customHeight="1">
      <c r="A64" s="159" t="s">
        <v>64</v>
      </c>
      <c r="B64" s="35" t="s">
        <v>422</v>
      </c>
      <c r="C64" s="74" t="s">
        <v>501</v>
      </c>
      <c r="D64" s="74" t="s">
        <v>134</v>
      </c>
      <c r="E64" s="74" t="s">
        <v>134</v>
      </c>
      <c r="F64" s="74" t="s">
        <v>1099</v>
      </c>
      <c r="G64" s="202">
        <f>VLOOKUP(C64,ADMINISTRATIVAS!$F$12:$L$76,7,FALSE)</f>
        <v>40</v>
      </c>
      <c r="H64" s="203" t="s">
        <v>64</v>
      </c>
      <c r="I64" s="72">
        <v>60</v>
      </c>
    </row>
    <row r="65" spans="1:9" ht="15.75" customHeight="1">
      <c r="A65" s="159" t="s">
        <v>64</v>
      </c>
      <c r="B65" s="35" t="s">
        <v>1263</v>
      </c>
      <c r="C65" s="74" t="s">
        <v>501</v>
      </c>
      <c r="D65" s="74" t="s">
        <v>134</v>
      </c>
      <c r="E65" s="74" t="s">
        <v>134</v>
      </c>
      <c r="F65" s="74" t="s">
        <v>1099</v>
      </c>
      <c r="G65" s="202">
        <f>VLOOKUP(C65,ADMINISTRATIVAS!$F$12:$L$76,7,FALSE)</f>
        <v>40</v>
      </c>
      <c r="H65" s="203" t="s">
        <v>64</v>
      </c>
      <c r="I65" s="72">
        <v>60</v>
      </c>
    </row>
    <row r="66" spans="1:9" ht="15.75" customHeight="1">
      <c r="A66" s="159" t="s">
        <v>64</v>
      </c>
      <c r="B66" s="35" t="s">
        <v>811</v>
      </c>
      <c r="C66" s="74" t="s">
        <v>501</v>
      </c>
      <c r="D66" s="74" t="s">
        <v>134</v>
      </c>
      <c r="E66" s="74" t="s">
        <v>134</v>
      </c>
      <c r="F66" s="74" t="s">
        <v>1099</v>
      </c>
      <c r="G66" s="202">
        <f>VLOOKUP(C66,ADMINISTRATIVAS!$F$12:$L$76,7,FALSE)</f>
        <v>40</v>
      </c>
      <c r="H66" s="203" t="s">
        <v>64</v>
      </c>
      <c r="I66" s="72">
        <v>60</v>
      </c>
    </row>
    <row r="67" spans="1:9" ht="15.75" customHeight="1">
      <c r="A67" s="159" t="s">
        <v>64</v>
      </c>
      <c r="B67" s="35" t="s">
        <v>1262</v>
      </c>
      <c r="C67" s="74" t="s">
        <v>509</v>
      </c>
      <c r="D67" s="74" t="s">
        <v>134</v>
      </c>
      <c r="E67" s="74" t="s">
        <v>134</v>
      </c>
      <c r="F67" s="74" t="s">
        <v>1099</v>
      </c>
      <c r="G67" s="202">
        <f>VLOOKUP(C67,ADMINISTRATIVAS!$F$12:$L$76,7,FALSE)</f>
        <v>20</v>
      </c>
      <c r="H67" s="203" t="s">
        <v>64</v>
      </c>
      <c r="I67" s="72">
        <v>60</v>
      </c>
    </row>
    <row r="68" spans="1:9" ht="15.75" customHeight="1">
      <c r="A68" s="159" t="s">
        <v>64</v>
      </c>
      <c r="B68" s="35" t="s">
        <v>1263</v>
      </c>
      <c r="C68" s="74" t="s">
        <v>509</v>
      </c>
      <c r="D68" s="74" t="s">
        <v>134</v>
      </c>
      <c r="E68" s="74" t="s">
        <v>134</v>
      </c>
      <c r="F68" s="74" t="s">
        <v>1099</v>
      </c>
      <c r="G68" s="202">
        <f>VLOOKUP(C68,ADMINISTRATIVAS!$F$12:$L$76,7,FALSE)</f>
        <v>20</v>
      </c>
      <c r="H68" s="203" t="s">
        <v>64</v>
      </c>
      <c r="I68" s="72">
        <v>60</v>
      </c>
    </row>
    <row r="69" spans="1:9" ht="15.75" customHeight="1">
      <c r="A69" s="159" t="s">
        <v>64</v>
      </c>
      <c r="B69" s="35" t="s">
        <v>811</v>
      </c>
      <c r="C69" s="74" t="s">
        <v>509</v>
      </c>
      <c r="D69" s="74" t="s">
        <v>134</v>
      </c>
      <c r="E69" s="74" t="s">
        <v>134</v>
      </c>
      <c r="F69" s="74" t="s">
        <v>1099</v>
      </c>
      <c r="G69" s="202">
        <f>VLOOKUP(C69,ADMINISTRATIVAS!$F$12:$L$76,7,FALSE)</f>
        <v>20</v>
      </c>
      <c r="H69" s="203" t="s">
        <v>64</v>
      </c>
      <c r="I69" s="72">
        <v>60</v>
      </c>
    </row>
    <row r="70" spans="1:9" ht="15.75" customHeight="1">
      <c r="A70" s="159" t="s">
        <v>64</v>
      </c>
      <c r="B70" s="35" t="s">
        <v>1262</v>
      </c>
      <c r="C70" s="74" t="s">
        <v>514</v>
      </c>
      <c r="D70" s="74" t="s">
        <v>134</v>
      </c>
      <c r="E70" s="74" t="s">
        <v>134</v>
      </c>
      <c r="F70" s="74" t="s">
        <v>1099</v>
      </c>
      <c r="G70" s="202">
        <f>VLOOKUP(C70,ADMINISTRATIVAS!$F$12:$L$76,7,FALSE)</f>
        <v>60</v>
      </c>
      <c r="H70" s="203" t="s">
        <v>64</v>
      </c>
      <c r="I70" s="72">
        <v>60</v>
      </c>
    </row>
    <row r="71" spans="1:9" ht="15.75" customHeight="1">
      <c r="A71" s="159" t="s">
        <v>64</v>
      </c>
      <c r="B71" s="35" t="s">
        <v>1263</v>
      </c>
      <c r="C71" s="74" t="s">
        <v>514</v>
      </c>
      <c r="D71" s="74" t="s">
        <v>134</v>
      </c>
      <c r="E71" s="74" t="s">
        <v>134</v>
      </c>
      <c r="F71" s="74" t="s">
        <v>1099</v>
      </c>
      <c r="G71" s="202">
        <f>VLOOKUP(C71,ADMINISTRATIVAS!$F$12:$L$76,7,FALSE)</f>
        <v>60</v>
      </c>
      <c r="H71" s="203" t="s">
        <v>64</v>
      </c>
      <c r="I71" s="72">
        <v>60</v>
      </c>
    </row>
    <row r="72" spans="1:9" ht="15.75" customHeight="1">
      <c r="A72" s="159" t="s">
        <v>64</v>
      </c>
      <c r="B72" s="35" t="s">
        <v>1262</v>
      </c>
      <c r="C72" s="74" t="s">
        <v>520</v>
      </c>
      <c r="D72" s="74" t="s">
        <v>134</v>
      </c>
      <c r="E72" s="74" t="s">
        <v>134</v>
      </c>
      <c r="F72" s="74" t="s">
        <v>1099</v>
      </c>
      <c r="G72" s="202">
        <f>VLOOKUP(C72,ADMINISTRATIVAS!$F$12:$L$76,7,FALSE)</f>
        <v>20</v>
      </c>
      <c r="H72" s="203" t="s">
        <v>64</v>
      </c>
      <c r="I72" s="72">
        <v>60</v>
      </c>
    </row>
    <row r="73" spans="1:9" ht="15.75" customHeight="1">
      <c r="A73" s="159" t="s">
        <v>64</v>
      </c>
      <c r="B73" s="35" t="s">
        <v>811</v>
      </c>
      <c r="C73" s="74" t="s">
        <v>520</v>
      </c>
      <c r="D73" s="74" t="s">
        <v>134</v>
      </c>
      <c r="E73" s="74" t="s">
        <v>134</v>
      </c>
      <c r="F73" s="74" t="s">
        <v>1099</v>
      </c>
      <c r="G73" s="202">
        <f>VLOOKUP(C73,ADMINISTRATIVAS!$F$12:$L$76,7,FALSE)</f>
        <v>20</v>
      </c>
      <c r="H73" s="203" t="s">
        <v>64</v>
      </c>
      <c r="I73" s="72">
        <v>60</v>
      </c>
    </row>
    <row r="74" spans="1:9" ht="15.75" customHeight="1">
      <c r="A74" s="159" t="s">
        <v>64</v>
      </c>
      <c r="B74" s="74" t="s">
        <v>422</v>
      </c>
      <c r="C74" s="74" t="s">
        <v>620</v>
      </c>
      <c r="D74" s="74" t="s">
        <v>134</v>
      </c>
      <c r="E74" s="74" t="s">
        <v>134</v>
      </c>
      <c r="F74" s="74" t="s">
        <v>1264</v>
      </c>
      <c r="G74" s="202">
        <f>VLOOKUP(C74,TECNICAS!$E$12:$K$117,7,FALSE)</f>
        <v>80</v>
      </c>
      <c r="H74" s="203" t="s">
        <v>64</v>
      </c>
      <c r="I74" s="72">
        <v>60</v>
      </c>
    </row>
    <row r="75" spans="1:9" ht="15.75" customHeight="1">
      <c r="A75" s="159" t="s">
        <v>64</v>
      </c>
      <c r="B75" s="35" t="s">
        <v>1254</v>
      </c>
      <c r="C75" s="74" t="s">
        <v>625</v>
      </c>
      <c r="D75" s="74" t="s">
        <v>134</v>
      </c>
      <c r="E75" s="74" t="s">
        <v>134</v>
      </c>
      <c r="F75" s="74" t="s">
        <v>1264</v>
      </c>
      <c r="G75" s="202">
        <f>VLOOKUP(C75,TECNICAS!$E$12:$K$117,7,FALSE)</f>
        <v>80</v>
      </c>
      <c r="H75" s="203" t="s">
        <v>64</v>
      </c>
      <c r="I75" s="72">
        <v>60</v>
      </c>
    </row>
    <row r="76" spans="1:9" ht="15.75" customHeight="1">
      <c r="A76" s="159" t="s">
        <v>64</v>
      </c>
      <c r="B76" s="35" t="s">
        <v>422</v>
      </c>
      <c r="C76" s="74" t="s">
        <v>625</v>
      </c>
      <c r="D76" s="74" t="s">
        <v>134</v>
      </c>
      <c r="E76" s="74" t="s">
        <v>134</v>
      </c>
      <c r="F76" s="74" t="s">
        <v>1264</v>
      </c>
      <c r="G76" s="202">
        <f>VLOOKUP(C76,TECNICAS!$E$12:$K$117,7,FALSE)</f>
        <v>80</v>
      </c>
      <c r="H76" s="203" t="s">
        <v>64</v>
      </c>
      <c r="I76" s="72">
        <v>60</v>
      </c>
    </row>
    <row r="77" spans="1:9" ht="15.75" customHeight="1">
      <c r="A77" s="159" t="s">
        <v>64</v>
      </c>
      <c r="B77" s="35" t="s">
        <v>1265</v>
      </c>
      <c r="C77" s="74" t="s">
        <v>625</v>
      </c>
      <c r="D77" s="74" t="s">
        <v>134</v>
      </c>
      <c r="E77" s="74" t="s">
        <v>134</v>
      </c>
      <c r="F77" s="74" t="s">
        <v>1264</v>
      </c>
      <c r="G77" s="202">
        <f>VLOOKUP(C77,TECNICAS!$E$12:$K$117,7,FALSE)</f>
        <v>80</v>
      </c>
      <c r="H77" s="203" t="s">
        <v>64</v>
      </c>
      <c r="I77" s="72">
        <v>60</v>
      </c>
    </row>
    <row r="78" spans="1:9" ht="15.75" customHeight="1">
      <c r="A78" s="159" t="s">
        <v>64</v>
      </c>
      <c r="B78" s="74" t="s">
        <v>637</v>
      </c>
      <c r="C78" s="35" t="s">
        <v>636</v>
      </c>
      <c r="D78" s="74" t="s">
        <v>134</v>
      </c>
      <c r="E78" s="74" t="s">
        <v>134</v>
      </c>
      <c r="F78" s="74" t="s">
        <v>1264</v>
      </c>
      <c r="G78" s="202">
        <f>VLOOKUP(C78,TECNICAS!$E$12:$K$117,7,FALSE)</f>
        <v>80</v>
      </c>
      <c r="H78" s="203" t="s">
        <v>64</v>
      </c>
      <c r="I78" s="72">
        <v>60</v>
      </c>
    </row>
    <row r="79" spans="1:9" ht="15.75" customHeight="1">
      <c r="A79" s="159" t="s">
        <v>64</v>
      </c>
      <c r="B79" s="74" t="s">
        <v>637</v>
      </c>
      <c r="C79" s="35" t="s">
        <v>642</v>
      </c>
      <c r="D79" s="74" t="s">
        <v>134</v>
      </c>
      <c r="E79" s="74" t="s">
        <v>134</v>
      </c>
      <c r="F79" s="74" t="s">
        <v>1264</v>
      </c>
      <c r="G79" s="202">
        <f>VLOOKUP(C79,TECNICAS!$E$12:$K$117,7,FALSE)</f>
        <v>80</v>
      </c>
      <c r="H79" s="203" t="s">
        <v>64</v>
      </c>
      <c r="I79" s="72">
        <v>60</v>
      </c>
    </row>
    <row r="80" spans="1:9" ht="15.75" customHeight="1">
      <c r="A80" s="159" t="s">
        <v>64</v>
      </c>
      <c r="B80" s="35" t="s">
        <v>1254</v>
      </c>
      <c r="C80" s="35" t="s">
        <v>647</v>
      </c>
      <c r="D80" s="74" t="s">
        <v>134</v>
      </c>
      <c r="E80" s="74" t="s">
        <v>134</v>
      </c>
      <c r="F80" s="74" t="s">
        <v>1264</v>
      </c>
      <c r="G80" s="202">
        <f>VLOOKUP(C80,TECNICAS!$E$12:$K$117,7,FALSE)</f>
        <v>80</v>
      </c>
      <c r="H80" s="203" t="s">
        <v>64</v>
      </c>
      <c r="I80" s="72">
        <v>60</v>
      </c>
    </row>
    <row r="81" spans="1:9" ht="15.75" customHeight="1">
      <c r="A81" s="159" t="s">
        <v>64</v>
      </c>
      <c r="B81" s="35" t="s">
        <v>422</v>
      </c>
      <c r="C81" s="35" t="s">
        <v>647</v>
      </c>
      <c r="D81" s="74" t="s">
        <v>134</v>
      </c>
      <c r="E81" s="74" t="s">
        <v>134</v>
      </c>
      <c r="F81" s="74" t="s">
        <v>1264</v>
      </c>
      <c r="G81" s="202">
        <f>VLOOKUP(C81,TECNICAS!$E$12:$K$117,7,FALSE)</f>
        <v>80</v>
      </c>
      <c r="H81" s="203" t="s">
        <v>64</v>
      </c>
      <c r="I81" s="72">
        <v>60</v>
      </c>
    </row>
    <row r="82" spans="1:9" ht="15.75" customHeight="1">
      <c r="A82" s="159" t="s">
        <v>64</v>
      </c>
      <c r="B82" s="74" t="s">
        <v>637</v>
      </c>
      <c r="C82" s="35" t="s">
        <v>653</v>
      </c>
      <c r="D82" s="74" t="s">
        <v>134</v>
      </c>
      <c r="E82" s="74" t="s">
        <v>134</v>
      </c>
      <c r="F82" s="74" t="s">
        <v>1264</v>
      </c>
      <c r="G82" s="202">
        <f>VLOOKUP(C82,TECNICAS!$E$12:$K$117,7,FALSE)</f>
        <v>40</v>
      </c>
      <c r="H82" s="203" t="s">
        <v>64</v>
      </c>
      <c r="I82" s="72">
        <v>60</v>
      </c>
    </row>
    <row r="83" spans="1:9" ht="15.75" customHeight="1">
      <c r="A83" s="159" t="s">
        <v>64</v>
      </c>
      <c r="B83" s="74" t="s">
        <v>637</v>
      </c>
      <c r="C83" s="35" t="s">
        <v>672</v>
      </c>
      <c r="D83" s="74" t="s">
        <v>134</v>
      </c>
      <c r="E83" s="74" t="s">
        <v>134</v>
      </c>
      <c r="F83" s="74" t="s">
        <v>1264</v>
      </c>
      <c r="G83" s="202">
        <f>VLOOKUP(C83,TECNICAS!$E$12:$K$117,7,FALSE)</f>
        <v>80</v>
      </c>
      <c r="H83" s="203" t="s">
        <v>64</v>
      </c>
      <c r="I83" s="72">
        <v>60</v>
      </c>
    </row>
    <row r="84" spans="1:9" ht="15.75" customHeight="1">
      <c r="A84" s="159" t="s">
        <v>64</v>
      </c>
      <c r="B84" s="35" t="s">
        <v>1254</v>
      </c>
      <c r="C84" s="35" t="s">
        <v>681</v>
      </c>
      <c r="D84" s="74" t="s">
        <v>134</v>
      </c>
      <c r="E84" s="74" t="s">
        <v>134</v>
      </c>
      <c r="F84" s="74" t="s">
        <v>1264</v>
      </c>
      <c r="G84" s="202">
        <f>VLOOKUP(C84,TECNICAS!$E$12:$K$117,7,FALSE)</f>
        <v>80</v>
      </c>
      <c r="H84" s="203" t="s">
        <v>64</v>
      </c>
      <c r="I84" s="72">
        <v>60</v>
      </c>
    </row>
    <row r="85" spans="1:9" ht="15.75" customHeight="1">
      <c r="A85" s="159" t="s">
        <v>64</v>
      </c>
      <c r="B85" s="35" t="s">
        <v>422</v>
      </c>
      <c r="C85" s="35" t="s">
        <v>681</v>
      </c>
      <c r="D85" s="74" t="s">
        <v>134</v>
      </c>
      <c r="E85" s="74" t="s">
        <v>134</v>
      </c>
      <c r="F85" s="74" t="s">
        <v>1264</v>
      </c>
      <c r="G85" s="202">
        <f>VLOOKUP(C85,TECNICAS!$E$12:$K$117,7,FALSE)</f>
        <v>80</v>
      </c>
      <c r="H85" s="203" t="s">
        <v>64</v>
      </c>
      <c r="I85" s="72">
        <v>60</v>
      </c>
    </row>
    <row r="86" spans="1:9" ht="15.75" customHeight="1">
      <c r="A86" s="159" t="s">
        <v>64</v>
      </c>
      <c r="B86" s="74" t="s">
        <v>637</v>
      </c>
      <c r="C86" s="35" t="s">
        <v>686</v>
      </c>
      <c r="D86" s="74" t="s">
        <v>134</v>
      </c>
      <c r="E86" s="74" t="s">
        <v>134</v>
      </c>
      <c r="F86" s="74" t="s">
        <v>1264</v>
      </c>
      <c r="G86" s="202">
        <f>VLOOKUP(C86,TECNICAS!$E$12:$K$117,7,FALSE)</f>
        <v>60</v>
      </c>
      <c r="H86" s="203" t="s">
        <v>64</v>
      </c>
      <c r="I86" s="72">
        <v>60</v>
      </c>
    </row>
    <row r="87" spans="1:9" ht="15.75" customHeight="1">
      <c r="A87" s="159" t="s">
        <v>64</v>
      </c>
      <c r="B87" s="74" t="s">
        <v>637</v>
      </c>
      <c r="C87" s="35" t="s">
        <v>691</v>
      </c>
      <c r="D87" s="74" t="s">
        <v>134</v>
      </c>
      <c r="E87" s="74" t="s">
        <v>134</v>
      </c>
      <c r="F87" s="74" t="s">
        <v>1264</v>
      </c>
      <c r="G87" s="202">
        <f>VLOOKUP(C87,TECNICAS!$E$12:$K$117,7,FALSE)</f>
        <v>80</v>
      </c>
      <c r="H87" s="203" t="s">
        <v>64</v>
      </c>
      <c r="I87" s="72">
        <v>60</v>
      </c>
    </row>
    <row r="88" spans="1:9" ht="15.75" customHeight="1">
      <c r="A88" s="159" t="s">
        <v>64</v>
      </c>
      <c r="B88" s="35" t="s">
        <v>1254</v>
      </c>
      <c r="C88" s="35" t="s">
        <v>696</v>
      </c>
      <c r="D88" s="74" t="s">
        <v>134</v>
      </c>
      <c r="E88" s="74" t="s">
        <v>134</v>
      </c>
      <c r="F88" s="74" t="s">
        <v>1264</v>
      </c>
      <c r="G88" s="202">
        <f>VLOOKUP(C88,TECNICAS!$E$12:$K$117,7,FALSE)</f>
        <v>40</v>
      </c>
      <c r="H88" s="203" t="s">
        <v>64</v>
      </c>
      <c r="I88" s="72">
        <v>60</v>
      </c>
    </row>
    <row r="89" spans="1:9" ht="15.75" customHeight="1">
      <c r="A89" s="159" t="s">
        <v>64</v>
      </c>
      <c r="B89" s="35" t="s">
        <v>422</v>
      </c>
      <c r="C89" s="35" t="s">
        <v>696</v>
      </c>
      <c r="D89" s="74" t="s">
        <v>134</v>
      </c>
      <c r="E89" s="74" t="s">
        <v>134</v>
      </c>
      <c r="F89" s="74" t="s">
        <v>1264</v>
      </c>
      <c r="G89" s="202">
        <f>VLOOKUP(C89,TECNICAS!$E$12:$K$117,7,FALSE)</f>
        <v>40</v>
      </c>
      <c r="H89" s="203" t="s">
        <v>64</v>
      </c>
      <c r="I89" s="72">
        <v>60</v>
      </c>
    </row>
    <row r="90" spans="1:9" ht="15.75" customHeight="1">
      <c r="A90" s="159" t="s">
        <v>64</v>
      </c>
      <c r="B90" s="74" t="s">
        <v>422</v>
      </c>
      <c r="C90" s="35" t="s">
        <v>701</v>
      </c>
      <c r="D90" s="74" t="s">
        <v>134</v>
      </c>
      <c r="E90" s="74" t="s">
        <v>134</v>
      </c>
      <c r="F90" s="74" t="s">
        <v>1264</v>
      </c>
      <c r="G90" s="202">
        <f>VLOOKUP(C90,TECNICAS!$E$12:$K$117,7,FALSE)</f>
        <v>60</v>
      </c>
      <c r="H90" s="203" t="s">
        <v>64</v>
      </c>
      <c r="I90" s="72">
        <v>60</v>
      </c>
    </row>
    <row r="91" spans="1:9" ht="15.75" customHeight="1">
      <c r="A91" s="159" t="s">
        <v>64</v>
      </c>
      <c r="B91" s="74" t="s">
        <v>726</v>
      </c>
      <c r="C91" s="35" t="s">
        <v>725</v>
      </c>
      <c r="D91" s="74" t="s">
        <v>134</v>
      </c>
      <c r="E91" s="74" t="s">
        <v>134</v>
      </c>
      <c r="F91" s="74" t="s">
        <v>1264</v>
      </c>
      <c r="G91" s="202">
        <f>VLOOKUP(C91,TECNICAS!$E$12:$K$117,7,FALSE)</f>
        <v>80</v>
      </c>
      <c r="H91" s="203" t="s">
        <v>64</v>
      </c>
      <c r="I91" s="72">
        <v>60</v>
      </c>
    </row>
    <row r="92" spans="1:9" ht="15.75" customHeight="1">
      <c r="A92" s="159" t="s">
        <v>64</v>
      </c>
      <c r="B92" s="35" t="s">
        <v>726</v>
      </c>
      <c r="C92" s="35" t="s">
        <v>732</v>
      </c>
      <c r="D92" s="74" t="s">
        <v>134</v>
      </c>
      <c r="E92" s="74" t="s">
        <v>134</v>
      </c>
      <c r="F92" s="74" t="s">
        <v>1264</v>
      </c>
      <c r="G92" s="202">
        <f>VLOOKUP(C92,TECNICAS!$E$12:$K$117,7,FALSE)</f>
        <v>60</v>
      </c>
      <c r="H92" s="203" t="s">
        <v>64</v>
      </c>
      <c r="I92" s="72">
        <v>60</v>
      </c>
    </row>
    <row r="93" spans="1:9" ht="15.75" customHeight="1">
      <c r="A93" s="159" t="s">
        <v>64</v>
      </c>
      <c r="B93" s="35" t="s">
        <v>789</v>
      </c>
      <c r="C93" s="35" t="s">
        <v>732</v>
      </c>
      <c r="D93" s="74" t="s">
        <v>134</v>
      </c>
      <c r="E93" s="74" t="s">
        <v>134</v>
      </c>
      <c r="F93" s="74" t="s">
        <v>1264</v>
      </c>
      <c r="G93" s="202">
        <f>VLOOKUP(C93,TECNICAS!$E$12:$K$117,7,FALSE)</f>
        <v>60</v>
      </c>
      <c r="H93" s="203" t="s">
        <v>64</v>
      </c>
      <c r="I93" s="72">
        <v>60</v>
      </c>
    </row>
    <row r="94" spans="1:9" ht="15.75" customHeight="1">
      <c r="A94" s="159" t="s">
        <v>63</v>
      </c>
      <c r="B94" s="35" t="s">
        <v>546</v>
      </c>
      <c r="C94" s="35" t="s">
        <v>744</v>
      </c>
      <c r="D94" s="74" t="s">
        <v>134</v>
      </c>
      <c r="E94" s="74" t="s">
        <v>134</v>
      </c>
      <c r="F94" s="74" t="s">
        <v>1264</v>
      </c>
      <c r="G94" s="202">
        <f>VLOOKUP(C94,TECNICAS!$E$12:$K$117,7,FALSE)</f>
        <v>80</v>
      </c>
      <c r="H94" s="203" t="s">
        <v>63</v>
      </c>
      <c r="I94" s="72">
        <v>60</v>
      </c>
    </row>
    <row r="95" spans="1:9" ht="15.75" customHeight="1">
      <c r="A95" s="159" t="s">
        <v>64</v>
      </c>
      <c r="B95" s="35" t="s">
        <v>726</v>
      </c>
      <c r="C95" s="35" t="s">
        <v>744</v>
      </c>
      <c r="D95" s="74" t="s">
        <v>134</v>
      </c>
      <c r="E95" s="74" t="s">
        <v>134</v>
      </c>
      <c r="F95" s="74" t="s">
        <v>1264</v>
      </c>
      <c r="G95" s="202">
        <f>VLOOKUP(C95,TECNICAS!$E$12:$K$117,7,FALSE)</f>
        <v>80</v>
      </c>
      <c r="H95" s="203" t="s">
        <v>64</v>
      </c>
      <c r="I95" s="72">
        <v>60</v>
      </c>
    </row>
    <row r="96" spans="1:9" ht="15.75" customHeight="1">
      <c r="A96" s="159" t="s">
        <v>64</v>
      </c>
      <c r="B96" s="35" t="s">
        <v>765</v>
      </c>
      <c r="C96" s="35" t="s">
        <v>744</v>
      </c>
      <c r="D96" s="74" t="s">
        <v>134</v>
      </c>
      <c r="E96" s="74" t="s">
        <v>134</v>
      </c>
      <c r="F96" s="74" t="s">
        <v>1264</v>
      </c>
      <c r="G96" s="202">
        <f>VLOOKUP(C96,TECNICAS!$E$12:$K$117,7,FALSE)</f>
        <v>80</v>
      </c>
      <c r="H96" s="203" t="s">
        <v>64</v>
      </c>
      <c r="I96" s="72">
        <v>60</v>
      </c>
    </row>
    <row r="97" spans="1:9" ht="15.75" customHeight="1">
      <c r="A97" s="159" t="s">
        <v>64</v>
      </c>
      <c r="B97" s="74" t="s">
        <v>726</v>
      </c>
      <c r="C97" s="35" t="s">
        <v>755</v>
      </c>
      <c r="D97" s="74" t="s">
        <v>134</v>
      </c>
      <c r="E97" s="74" t="s">
        <v>134</v>
      </c>
      <c r="F97" s="74" t="s">
        <v>1264</v>
      </c>
      <c r="G97" s="202">
        <f>VLOOKUP(C97,TECNICAS!$E$12:$K$117,7,FALSE)</f>
        <v>40</v>
      </c>
      <c r="H97" s="203" t="s">
        <v>64</v>
      </c>
      <c r="I97" s="72">
        <v>60</v>
      </c>
    </row>
    <row r="98" spans="1:9" ht="15.75" customHeight="1">
      <c r="A98" s="159" t="s">
        <v>64</v>
      </c>
      <c r="B98" s="74" t="s">
        <v>765</v>
      </c>
      <c r="C98" s="35" t="s">
        <v>764</v>
      </c>
      <c r="D98" s="74" t="s">
        <v>134</v>
      </c>
      <c r="E98" s="74" t="s">
        <v>134</v>
      </c>
      <c r="F98" s="74" t="s">
        <v>1264</v>
      </c>
      <c r="G98" s="202">
        <f>VLOOKUP(C98,TECNICAS!$E$12:$K$117,7,FALSE)</f>
        <v>80</v>
      </c>
      <c r="H98" s="203" t="s">
        <v>64</v>
      </c>
      <c r="I98" s="72">
        <v>60</v>
      </c>
    </row>
    <row r="99" spans="1:9" ht="15.75" customHeight="1">
      <c r="A99" s="159" t="s">
        <v>63</v>
      </c>
      <c r="B99" s="35" t="s">
        <v>830</v>
      </c>
      <c r="C99" s="35" t="s">
        <v>770</v>
      </c>
      <c r="D99" s="74" t="s">
        <v>134</v>
      </c>
      <c r="E99" s="74" t="s">
        <v>134</v>
      </c>
      <c r="F99" s="74" t="s">
        <v>1264</v>
      </c>
      <c r="G99" s="202">
        <f>VLOOKUP(C99,TECNICAS!$E$12:$K$117,7,FALSE)</f>
        <v>40</v>
      </c>
      <c r="H99" s="203" t="s">
        <v>63</v>
      </c>
      <c r="I99" s="72">
        <v>60</v>
      </c>
    </row>
    <row r="100" spans="1:9" ht="15.75" customHeight="1">
      <c r="A100" s="159" t="s">
        <v>64</v>
      </c>
      <c r="B100" s="35" t="s">
        <v>765</v>
      </c>
      <c r="C100" s="35" t="s">
        <v>770</v>
      </c>
      <c r="D100" s="74" t="s">
        <v>134</v>
      </c>
      <c r="E100" s="74" t="s">
        <v>134</v>
      </c>
      <c r="F100" s="74" t="s">
        <v>1264</v>
      </c>
      <c r="G100" s="202">
        <f>VLOOKUP(C100,TECNICAS!$E$12:$K$117,7,FALSE)</f>
        <v>40</v>
      </c>
      <c r="H100" s="203" t="s">
        <v>64</v>
      </c>
      <c r="I100" s="72">
        <v>60</v>
      </c>
    </row>
    <row r="101" spans="1:9" ht="15.75" customHeight="1">
      <c r="A101" s="159" t="s">
        <v>63</v>
      </c>
      <c r="B101" s="35" t="s">
        <v>830</v>
      </c>
      <c r="C101" s="35" t="s">
        <v>776</v>
      </c>
      <c r="D101" s="74" t="s">
        <v>134</v>
      </c>
      <c r="E101" s="74" t="s">
        <v>134</v>
      </c>
      <c r="F101" s="74" t="s">
        <v>1264</v>
      </c>
      <c r="G101" s="202">
        <f>VLOOKUP(C101,TECNICAS!$E$12:$K$117,7,FALSE)</f>
        <v>60</v>
      </c>
      <c r="H101" s="203" t="s">
        <v>63</v>
      </c>
      <c r="I101" s="72">
        <v>60</v>
      </c>
    </row>
    <row r="102" spans="1:9" ht="15.75" customHeight="1">
      <c r="A102" s="159" t="s">
        <v>64</v>
      </c>
      <c r="B102" s="35" t="s">
        <v>726</v>
      </c>
      <c r="C102" s="35" t="s">
        <v>776</v>
      </c>
      <c r="D102" s="74" t="s">
        <v>134</v>
      </c>
      <c r="E102" s="74" t="s">
        <v>134</v>
      </c>
      <c r="F102" s="74" t="s">
        <v>1264</v>
      </c>
      <c r="G102" s="202">
        <f>VLOOKUP(C102,TECNICAS!$E$12:$K$117,7,FALSE)</f>
        <v>60</v>
      </c>
      <c r="H102" s="203" t="s">
        <v>64</v>
      </c>
      <c r="I102" s="72">
        <v>60</v>
      </c>
    </row>
    <row r="103" spans="1:9" ht="15.75" customHeight="1">
      <c r="A103" s="159" t="s">
        <v>64</v>
      </c>
      <c r="B103" s="35" t="s">
        <v>765</v>
      </c>
      <c r="C103" s="35" t="s">
        <v>776</v>
      </c>
      <c r="D103" s="74" t="s">
        <v>134</v>
      </c>
      <c r="E103" s="74" t="s">
        <v>134</v>
      </c>
      <c r="F103" s="74" t="s">
        <v>1264</v>
      </c>
      <c r="G103" s="202">
        <f>VLOOKUP(C103,TECNICAS!$E$12:$K$117,7,FALSE)</f>
        <v>60</v>
      </c>
      <c r="H103" s="203" t="s">
        <v>64</v>
      </c>
      <c r="I103" s="72">
        <v>60</v>
      </c>
    </row>
    <row r="104" spans="1:9" ht="15.75" customHeight="1">
      <c r="A104" s="159" t="s">
        <v>64</v>
      </c>
      <c r="B104" s="35" t="s">
        <v>789</v>
      </c>
      <c r="C104" s="35" t="s">
        <v>782</v>
      </c>
      <c r="D104" s="74" t="s">
        <v>134</v>
      </c>
      <c r="E104" s="74" t="s">
        <v>134</v>
      </c>
      <c r="F104" s="74" t="s">
        <v>1264</v>
      </c>
      <c r="G104" s="202">
        <f>VLOOKUP(C104,TECNICAS!$E$12:$K$117,7,FALSE)</f>
        <v>80</v>
      </c>
      <c r="H104" s="203" t="s">
        <v>64</v>
      </c>
      <c r="I104" s="72">
        <v>60</v>
      </c>
    </row>
    <row r="105" spans="1:9" ht="15.75" customHeight="1">
      <c r="A105" s="159" t="s">
        <v>64</v>
      </c>
      <c r="B105" s="35" t="s">
        <v>1266</v>
      </c>
      <c r="C105" s="35" t="s">
        <v>782</v>
      </c>
      <c r="D105" s="74" t="s">
        <v>134</v>
      </c>
      <c r="E105" s="74" t="s">
        <v>134</v>
      </c>
      <c r="F105" s="74" t="s">
        <v>1264</v>
      </c>
      <c r="G105" s="202">
        <f>VLOOKUP(C105,TECNICAS!$E$12:$K$117,7,FALSE)</f>
        <v>80</v>
      </c>
      <c r="H105" s="203" t="s">
        <v>64</v>
      </c>
      <c r="I105" s="72">
        <v>60</v>
      </c>
    </row>
    <row r="106" spans="1:9" ht="15.75" customHeight="1">
      <c r="A106" s="159" t="s">
        <v>64</v>
      </c>
      <c r="B106" s="35" t="s">
        <v>789</v>
      </c>
      <c r="C106" s="35" t="s">
        <v>788</v>
      </c>
      <c r="D106" s="74" t="s">
        <v>134</v>
      </c>
      <c r="E106" s="74" t="s">
        <v>134</v>
      </c>
      <c r="F106" s="74" t="s">
        <v>1264</v>
      </c>
      <c r="G106" s="202">
        <f>VLOOKUP(C106,TECNICAS!$E$12:$K$117,7,FALSE)</f>
        <v>60</v>
      </c>
      <c r="H106" s="203" t="s">
        <v>64</v>
      </c>
      <c r="I106" s="72">
        <v>60</v>
      </c>
    </row>
    <row r="107" spans="1:9" ht="15.75" customHeight="1">
      <c r="A107" s="159" t="s">
        <v>63</v>
      </c>
      <c r="B107" s="74" t="s">
        <v>795</v>
      </c>
      <c r="C107" s="35" t="s">
        <v>794</v>
      </c>
      <c r="D107" s="74" t="s">
        <v>134</v>
      </c>
      <c r="E107" s="74" t="s">
        <v>134</v>
      </c>
      <c r="F107" s="74" t="s">
        <v>1264</v>
      </c>
      <c r="G107" s="202">
        <f>VLOOKUP(C107,TECNICAS!$E$12:$K$117,7,FALSE)</f>
        <v>60</v>
      </c>
      <c r="H107" s="203" t="s">
        <v>63</v>
      </c>
      <c r="I107" s="72">
        <v>60</v>
      </c>
    </row>
    <row r="108" spans="1:9" ht="15.75" customHeight="1">
      <c r="A108" s="159" t="s">
        <v>64</v>
      </c>
      <c r="B108" s="35" t="s">
        <v>1262</v>
      </c>
      <c r="C108" s="35" t="s">
        <v>800</v>
      </c>
      <c r="D108" s="74" t="s">
        <v>134</v>
      </c>
      <c r="E108" s="74" t="s">
        <v>134</v>
      </c>
      <c r="F108" s="74" t="s">
        <v>1264</v>
      </c>
      <c r="G108" s="202">
        <f>VLOOKUP(C108,TECNICAS!$E$12:$K$117,7,FALSE)</f>
        <v>20</v>
      </c>
      <c r="H108" s="203" t="s">
        <v>64</v>
      </c>
      <c r="I108" s="72">
        <v>60</v>
      </c>
    </row>
    <row r="109" spans="1:9" ht="15.75" customHeight="1">
      <c r="A109" s="159" t="s">
        <v>64</v>
      </c>
      <c r="B109" s="35" t="s">
        <v>1263</v>
      </c>
      <c r="C109" s="35" t="s">
        <v>800</v>
      </c>
      <c r="D109" s="74" t="s">
        <v>134</v>
      </c>
      <c r="E109" s="74" t="s">
        <v>134</v>
      </c>
      <c r="F109" s="74" t="s">
        <v>1264</v>
      </c>
      <c r="G109" s="202">
        <f>VLOOKUP(C109,TECNICAS!$E$12:$K$117,7,FALSE)</f>
        <v>20</v>
      </c>
      <c r="H109" s="203" t="s">
        <v>64</v>
      </c>
      <c r="I109" s="72">
        <v>60</v>
      </c>
    </row>
    <row r="110" spans="1:9" ht="15.75" customHeight="1">
      <c r="A110" s="159" t="s">
        <v>64</v>
      </c>
      <c r="B110" s="74" t="s">
        <v>811</v>
      </c>
      <c r="C110" s="35" t="s">
        <v>810</v>
      </c>
      <c r="D110" s="74" t="s">
        <v>134</v>
      </c>
      <c r="E110" s="74" t="s">
        <v>134</v>
      </c>
      <c r="F110" s="74" t="s">
        <v>1264</v>
      </c>
      <c r="G110" s="202">
        <f>VLOOKUP(C110,TECNICAS!$E$12:$K$117,7,FALSE)</f>
        <v>40</v>
      </c>
      <c r="H110" s="203" t="s">
        <v>64</v>
      </c>
      <c r="I110" s="72">
        <v>60</v>
      </c>
    </row>
    <row r="111" spans="1:9" ht="15.75" customHeight="1">
      <c r="A111" s="159" t="s">
        <v>64</v>
      </c>
      <c r="B111" s="35" t="s">
        <v>990</v>
      </c>
      <c r="C111" s="35" t="s">
        <v>824</v>
      </c>
      <c r="D111" s="74" t="s">
        <v>134</v>
      </c>
      <c r="E111" s="74" t="s">
        <v>134</v>
      </c>
      <c r="F111" s="74" t="s">
        <v>1264</v>
      </c>
      <c r="G111" s="202">
        <f>VLOOKUP(C111,TECNICAS!$E$12:$K$117,7,FALSE)</f>
        <v>40</v>
      </c>
      <c r="H111" s="203" t="s">
        <v>64</v>
      </c>
      <c r="I111" s="72">
        <v>60</v>
      </c>
    </row>
    <row r="112" spans="1:9" ht="15.75" customHeight="1">
      <c r="A112" s="159" t="s">
        <v>64</v>
      </c>
      <c r="B112" s="35" t="s">
        <v>1267</v>
      </c>
      <c r="C112" s="35" t="s">
        <v>824</v>
      </c>
      <c r="D112" s="74" t="s">
        <v>134</v>
      </c>
      <c r="E112" s="74" t="s">
        <v>134</v>
      </c>
      <c r="F112" s="74" t="s">
        <v>1264</v>
      </c>
      <c r="G112" s="202">
        <f>VLOOKUP(C112,TECNICAS!$E$12:$K$117,7,FALSE)</f>
        <v>40</v>
      </c>
      <c r="H112" s="203" t="s">
        <v>64</v>
      </c>
      <c r="I112" s="72">
        <v>60</v>
      </c>
    </row>
    <row r="113" spans="1:9" ht="15.75" customHeight="1">
      <c r="A113" s="159" t="s">
        <v>63</v>
      </c>
      <c r="B113" s="74" t="s">
        <v>830</v>
      </c>
      <c r="C113" s="35" t="s">
        <v>829</v>
      </c>
      <c r="D113" s="74" t="s">
        <v>134</v>
      </c>
      <c r="E113" s="74" t="s">
        <v>134</v>
      </c>
      <c r="F113" s="74" t="s">
        <v>1264</v>
      </c>
      <c r="G113" s="202">
        <f>VLOOKUP(C113,TECNICAS!$E$12:$K$117,7,FALSE)</f>
        <v>40</v>
      </c>
      <c r="H113" s="203" t="s">
        <v>63</v>
      </c>
      <c r="I113" s="72">
        <v>60</v>
      </c>
    </row>
    <row r="114" spans="1:9" ht="15.75" customHeight="1">
      <c r="A114" s="159" t="s">
        <v>64</v>
      </c>
      <c r="B114" s="74" t="s">
        <v>835</v>
      </c>
      <c r="C114" s="35" t="s">
        <v>834</v>
      </c>
      <c r="D114" s="74" t="s">
        <v>134</v>
      </c>
      <c r="E114" s="74" t="s">
        <v>134</v>
      </c>
      <c r="F114" s="74" t="s">
        <v>1264</v>
      </c>
      <c r="G114" s="202">
        <f>VLOOKUP(C114,TECNICAS!$E$12:$K$117,7,FALSE)</f>
        <v>60</v>
      </c>
      <c r="H114" s="203" t="s">
        <v>64</v>
      </c>
      <c r="I114" s="72">
        <v>60</v>
      </c>
    </row>
    <row r="115" spans="1:9" ht="15.75" customHeight="1">
      <c r="A115" s="159" t="s">
        <v>64</v>
      </c>
      <c r="B115" s="35" t="s">
        <v>1268</v>
      </c>
      <c r="C115" s="35" t="s">
        <v>843</v>
      </c>
      <c r="D115" s="74" t="s">
        <v>134</v>
      </c>
      <c r="E115" s="74" t="s">
        <v>134</v>
      </c>
      <c r="F115" s="74" t="s">
        <v>1264</v>
      </c>
      <c r="G115" s="202">
        <f>VLOOKUP(C115,TECNICAS!$E$12:$K$117,7,FALSE)</f>
        <v>40</v>
      </c>
      <c r="H115" s="203" t="s">
        <v>64</v>
      </c>
      <c r="I115" s="72">
        <v>60</v>
      </c>
    </row>
    <row r="116" spans="1:9" ht="15.75" customHeight="1">
      <c r="A116" s="159" t="s">
        <v>62</v>
      </c>
      <c r="B116" s="35" t="s">
        <v>1269</v>
      </c>
      <c r="C116" s="35" t="s">
        <v>843</v>
      </c>
      <c r="D116" s="74" t="s">
        <v>134</v>
      </c>
      <c r="E116" s="74" t="s">
        <v>134</v>
      </c>
      <c r="F116" s="74" t="s">
        <v>1264</v>
      </c>
      <c r="G116" s="202">
        <f>VLOOKUP(C116,TECNICAS!$E$12:$K$117,7,FALSE)</f>
        <v>40</v>
      </c>
      <c r="H116" s="203" t="s">
        <v>62</v>
      </c>
      <c r="I116" s="72">
        <v>60</v>
      </c>
    </row>
    <row r="117" spans="1:9" ht="15.75" customHeight="1">
      <c r="A117" s="159" t="s">
        <v>66</v>
      </c>
      <c r="B117" s="35" t="s">
        <v>1270</v>
      </c>
      <c r="C117" s="35" t="s">
        <v>843</v>
      </c>
      <c r="D117" s="74" t="s">
        <v>134</v>
      </c>
      <c r="E117" s="74" t="s">
        <v>134</v>
      </c>
      <c r="F117" s="74" t="s">
        <v>1264</v>
      </c>
      <c r="G117" s="202">
        <f>VLOOKUP(C117,TECNICAS!$E$12:$K$117,7,FALSE)</f>
        <v>40</v>
      </c>
      <c r="H117" s="203" t="s">
        <v>66</v>
      </c>
      <c r="I117" s="72">
        <v>60</v>
      </c>
    </row>
    <row r="118" spans="1:9" ht="15.75" customHeight="1">
      <c r="A118" s="159" t="s">
        <v>64</v>
      </c>
      <c r="B118" s="35" t="s">
        <v>1271</v>
      </c>
      <c r="C118" s="35" t="s">
        <v>853</v>
      </c>
      <c r="D118" s="74" t="s">
        <v>134</v>
      </c>
      <c r="E118" s="74" t="s">
        <v>134</v>
      </c>
      <c r="F118" s="74" t="s">
        <v>1264</v>
      </c>
      <c r="G118" s="202">
        <f>VLOOKUP(C118,TECNICAS!$E$12:$K$117,7,FALSE)</f>
        <v>60</v>
      </c>
      <c r="H118" s="203" t="s">
        <v>64</v>
      </c>
      <c r="I118" s="72">
        <v>60</v>
      </c>
    </row>
    <row r="119" spans="1:9" ht="15.75" customHeight="1">
      <c r="A119" s="159" t="s">
        <v>64</v>
      </c>
      <c r="B119" s="35" t="s">
        <v>569</v>
      </c>
      <c r="C119" s="35" t="s">
        <v>853</v>
      </c>
      <c r="D119" s="74" t="s">
        <v>134</v>
      </c>
      <c r="E119" s="74" t="s">
        <v>134</v>
      </c>
      <c r="F119" s="74" t="s">
        <v>1264</v>
      </c>
      <c r="G119" s="202">
        <f>VLOOKUP(C119,TECNICAS!$E$12:$K$117,7,FALSE)</f>
        <v>60</v>
      </c>
      <c r="H119" s="203" t="s">
        <v>64</v>
      </c>
      <c r="I119" s="72">
        <v>60</v>
      </c>
    </row>
    <row r="120" spans="1:9" ht="15.75" customHeight="1">
      <c r="A120" s="159" t="s">
        <v>64</v>
      </c>
      <c r="B120" s="35" t="s">
        <v>867</v>
      </c>
      <c r="C120" s="35" t="s">
        <v>861</v>
      </c>
      <c r="D120" s="74" t="s">
        <v>134</v>
      </c>
      <c r="E120" s="74" t="s">
        <v>134</v>
      </c>
      <c r="F120" s="74" t="s">
        <v>1264</v>
      </c>
      <c r="G120" s="202">
        <f>VLOOKUP(C120,TECNICAS!$E$12:$K$117,7,FALSE)</f>
        <v>60</v>
      </c>
      <c r="H120" s="203" t="s">
        <v>64</v>
      </c>
      <c r="I120" s="72">
        <v>60</v>
      </c>
    </row>
    <row r="121" spans="1:9" ht="15.75" customHeight="1">
      <c r="A121" s="159" t="s">
        <v>62</v>
      </c>
      <c r="B121" s="35" t="s">
        <v>1272</v>
      </c>
      <c r="C121" s="35" t="s">
        <v>861</v>
      </c>
      <c r="D121" s="74" t="s">
        <v>134</v>
      </c>
      <c r="E121" s="74" t="s">
        <v>134</v>
      </c>
      <c r="F121" s="74" t="s">
        <v>1264</v>
      </c>
      <c r="G121" s="202">
        <f>VLOOKUP(C121,TECNICAS!$E$12:$K$117,7,FALSE)</f>
        <v>60</v>
      </c>
      <c r="H121" s="203" t="s">
        <v>62</v>
      </c>
      <c r="I121" s="72">
        <v>60</v>
      </c>
    </row>
    <row r="122" spans="1:9" ht="15.75" customHeight="1">
      <c r="A122" s="159" t="s">
        <v>66</v>
      </c>
      <c r="B122" s="35" t="s">
        <v>1273</v>
      </c>
      <c r="C122" s="35" t="s">
        <v>861</v>
      </c>
      <c r="D122" s="74" t="s">
        <v>134</v>
      </c>
      <c r="E122" s="74" t="s">
        <v>134</v>
      </c>
      <c r="F122" s="74" t="s">
        <v>1264</v>
      </c>
      <c r="G122" s="202">
        <f>VLOOKUP(C122,TECNICAS!$E$12:$K$117,7,FALSE)</f>
        <v>60</v>
      </c>
      <c r="H122" s="203" t="s">
        <v>66</v>
      </c>
      <c r="I122" s="72">
        <v>60</v>
      </c>
    </row>
    <row r="123" spans="1:9" ht="15.75" customHeight="1">
      <c r="A123" s="159" t="s">
        <v>64</v>
      </c>
      <c r="B123" s="74" t="s">
        <v>867</v>
      </c>
      <c r="C123" s="35" t="s">
        <v>866</v>
      </c>
      <c r="D123" s="74" t="s">
        <v>134</v>
      </c>
      <c r="E123" s="74" t="s">
        <v>134</v>
      </c>
      <c r="F123" s="74" t="s">
        <v>1264</v>
      </c>
      <c r="G123" s="202">
        <f>VLOOKUP(C123,TECNICAS!$E$12:$K$117,7,FALSE)</f>
        <v>40</v>
      </c>
      <c r="H123" s="203" t="s">
        <v>64</v>
      </c>
      <c r="I123" s="72">
        <v>60</v>
      </c>
    </row>
    <row r="124" spans="1:9" ht="15.75" customHeight="1">
      <c r="A124" s="159" t="s">
        <v>64</v>
      </c>
      <c r="B124" s="35" t="s">
        <v>867</v>
      </c>
      <c r="C124" s="35" t="s">
        <v>871</v>
      </c>
      <c r="D124" s="74" t="s">
        <v>134</v>
      </c>
      <c r="E124" s="74" t="s">
        <v>134</v>
      </c>
      <c r="F124" s="74" t="s">
        <v>1264</v>
      </c>
      <c r="G124" s="202">
        <f>VLOOKUP(C124,TECNICAS!$E$12:$K$117,7,FALSE)</f>
        <v>60</v>
      </c>
      <c r="H124" s="203" t="s">
        <v>64</v>
      </c>
      <c r="I124" s="72">
        <v>60</v>
      </c>
    </row>
    <row r="125" spans="1:9" ht="15.75" customHeight="1">
      <c r="A125" s="159" t="s">
        <v>66</v>
      </c>
      <c r="B125" s="35" t="s">
        <v>1273</v>
      </c>
      <c r="C125" s="35" t="s">
        <v>871</v>
      </c>
      <c r="D125" s="74" t="s">
        <v>134</v>
      </c>
      <c r="E125" s="74" t="s">
        <v>134</v>
      </c>
      <c r="F125" s="74" t="s">
        <v>1264</v>
      </c>
      <c r="G125" s="202">
        <f>VLOOKUP(C125,TECNICAS!$E$12:$K$117,7,FALSE)</f>
        <v>60</v>
      </c>
      <c r="H125" s="203" t="s">
        <v>66</v>
      </c>
      <c r="I125" s="72">
        <v>60</v>
      </c>
    </row>
    <row r="126" spans="1:9" ht="15.75" customHeight="1">
      <c r="A126" s="159" t="s">
        <v>64</v>
      </c>
      <c r="B126" s="74" t="s">
        <v>867</v>
      </c>
      <c r="C126" s="35" t="s">
        <v>876</v>
      </c>
      <c r="D126" s="74" t="s">
        <v>134</v>
      </c>
      <c r="E126" s="74" t="s">
        <v>134</v>
      </c>
      <c r="F126" s="74" t="s">
        <v>1264</v>
      </c>
      <c r="G126" s="202">
        <f>VLOOKUP(C126,TECNICAS!$E$12:$K$117,7,FALSE)</f>
        <v>20</v>
      </c>
      <c r="H126" s="203" t="s">
        <v>64</v>
      </c>
      <c r="I126" s="72">
        <v>60</v>
      </c>
    </row>
    <row r="127" spans="1:9" ht="15.75" customHeight="1">
      <c r="A127" s="159" t="s">
        <v>64</v>
      </c>
      <c r="B127" s="35" t="s">
        <v>1268</v>
      </c>
      <c r="C127" s="35" t="s">
        <v>883</v>
      </c>
      <c r="D127" s="74" t="s">
        <v>134</v>
      </c>
      <c r="E127" s="74" t="s">
        <v>134</v>
      </c>
      <c r="F127" s="74" t="s">
        <v>1264</v>
      </c>
      <c r="G127" s="202">
        <f>VLOOKUP(C127,TECNICAS!$E$12:$K$117,7,FALSE)</f>
        <v>60</v>
      </c>
      <c r="H127" s="203" t="s">
        <v>64</v>
      </c>
      <c r="I127" s="72">
        <v>60</v>
      </c>
    </row>
    <row r="128" spans="1:9" ht="15.75" customHeight="1">
      <c r="A128" s="159" t="s">
        <v>64</v>
      </c>
      <c r="B128" s="35" t="s">
        <v>990</v>
      </c>
      <c r="C128" s="35" t="s">
        <v>883</v>
      </c>
      <c r="D128" s="74" t="s">
        <v>134</v>
      </c>
      <c r="E128" s="74" t="s">
        <v>134</v>
      </c>
      <c r="F128" s="74" t="s">
        <v>1264</v>
      </c>
      <c r="G128" s="202">
        <f>VLOOKUP(C128,TECNICAS!$E$12:$K$117,7,FALSE)</f>
        <v>60</v>
      </c>
      <c r="H128" s="203" t="s">
        <v>64</v>
      </c>
      <c r="I128" s="72">
        <v>60</v>
      </c>
    </row>
    <row r="129" spans="1:9" ht="15.75" customHeight="1">
      <c r="A129" s="159" t="s">
        <v>64</v>
      </c>
      <c r="B129" s="35" t="s">
        <v>1267</v>
      </c>
      <c r="C129" s="35" t="s">
        <v>883</v>
      </c>
      <c r="D129" s="74" t="s">
        <v>134</v>
      </c>
      <c r="E129" s="74" t="s">
        <v>134</v>
      </c>
      <c r="F129" s="74" t="s">
        <v>1264</v>
      </c>
      <c r="G129" s="202">
        <f>VLOOKUP(C129,TECNICAS!$E$12:$K$117,7,FALSE)</f>
        <v>60</v>
      </c>
      <c r="H129" s="203" t="s">
        <v>64</v>
      </c>
      <c r="I129" s="72">
        <v>60</v>
      </c>
    </row>
    <row r="130" spans="1:9" ht="15.75" customHeight="1">
      <c r="A130" s="159" t="s">
        <v>62</v>
      </c>
      <c r="B130" s="35" t="s">
        <v>1274</v>
      </c>
      <c r="C130" s="35" t="s">
        <v>883</v>
      </c>
      <c r="D130" s="74" t="s">
        <v>134</v>
      </c>
      <c r="E130" s="74" t="s">
        <v>134</v>
      </c>
      <c r="F130" s="74" t="s">
        <v>1264</v>
      </c>
      <c r="G130" s="202">
        <f>VLOOKUP(C130,TECNICAS!$E$12:$K$117,7,FALSE)</f>
        <v>60</v>
      </c>
      <c r="H130" s="203" t="s">
        <v>62</v>
      </c>
      <c r="I130" s="72">
        <v>60</v>
      </c>
    </row>
    <row r="131" spans="1:9" ht="15.75" customHeight="1">
      <c r="A131" s="159" t="s">
        <v>63</v>
      </c>
      <c r="B131" s="35" t="s">
        <v>596</v>
      </c>
      <c r="C131" s="35" t="s">
        <v>891</v>
      </c>
      <c r="D131" s="74" t="s">
        <v>134</v>
      </c>
      <c r="E131" s="74" t="s">
        <v>134</v>
      </c>
      <c r="F131" s="74" t="s">
        <v>1264</v>
      </c>
      <c r="G131" s="202">
        <f>VLOOKUP(C131,TECNICAS!$E$12:$K$117,7,FALSE)</f>
        <v>40</v>
      </c>
      <c r="H131" s="203" t="s">
        <v>63</v>
      </c>
      <c r="I131" s="72">
        <v>60</v>
      </c>
    </row>
    <row r="132" spans="1:9" ht="15.75" customHeight="1">
      <c r="A132" s="159" t="s">
        <v>63</v>
      </c>
      <c r="B132" s="35" t="s">
        <v>1275</v>
      </c>
      <c r="C132" s="35" t="s">
        <v>891</v>
      </c>
      <c r="D132" s="74" t="s">
        <v>134</v>
      </c>
      <c r="E132" s="74" t="s">
        <v>134</v>
      </c>
      <c r="F132" s="74" t="s">
        <v>1264</v>
      </c>
      <c r="G132" s="202">
        <f>VLOOKUP(C132,TECNICAS!$E$12:$K$117,7,FALSE)</f>
        <v>40</v>
      </c>
      <c r="H132" s="203" t="s">
        <v>63</v>
      </c>
      <c r="I132" s="72">
        <v>60</v>
      </c>
    </row>
    <row r="133" spans="1:9" ht="15.75" customHeight="1">
      <c r="A133" s="159" t="s">
        <v>64</v>
      </c>
      <c r="B133" s="35" t="s">
        <v>589</v>
      </c>
      <c r="C133" s="35" t="s">
        <v>891</v>
      </c>
      <c r="D133" s="74" t="s">
        <v>134</v>
      </c>
      <c r="E133" s="74" t="s">
        <v>134</v>
      </c>
      <c r="F133" s="74" t="s">
        <v>1264</v>
      </c>
      <c r="G133" s="202">
        <f>VLOOKUP(C133,TECNICAS!$E$12:$K$117,7,FALSE)</f>
        <v>40</v>
      </c>
      <c r="H133" s="203" t="s">
        <v>64</v>
      </c>
      <c r="I133" s="72">
        <v>60</v>
      </c>
    </row>
    <row r="134" spans="1:9" ht="15.75" customHeight="1">
      <c r="A134" s="159" t="s">
        <v>62</v>
      </c>
      <c r="B134" s="35" t="s">
        <v>1276</v>
      </c>
      <c r="C134" s="35" t="s">
        <v>891</v>
      </c>
      <c r="D134" s="74" t="s">
        <v>134</v>
      </c>
      <c r="E134" s="74" t="s">
        <v>134</v>
      </c>
      <c r="F134" s="74" t="s">
        <v>1264</v>
      </c>
      <c r="G134" s="202">
        <f>VLOOKUP(C134,TECNICAS!$E$12:$K$117,7,FALSE)</f>
        <v>40</v>
      </c>
      <c r="H134" s="203" t="s">
        <v>62</v>
      </c>
      <c r="I134" s="72">
        <v>60</v>
      </c>
    </row>
    <row r="135" spans="1:9" ht="15.75" customHeight="1">
      <c r="A135" s="159" t="s">
        <v>66</v>
      </c>
      <c r="B135" s="35" t="s">
        <v>1277</v>
      </c>
      <c r="C135" s="35" t="s">
        <v>891</v>
      </c>
      <c r="D135" s="74" t="s">
        <v>134</v>
      </c>
      <c r="E135" s="74" t="s">
        <v>134</v>
      </c>
      <c r="F135" s="74" t="s">
        <v>1264</v>
      </c>
      <c r="G135" s="202">
        <f>VLOOKUP(C135,TECNICAS!$E$12:$K$117,7,FALSE)</f>
        <v>40</v>
      </c>
      <c r="H135" s="203" t="s">
        <v>66</v>
      </c>
      <c r="I135" s="72">
        <v>60</v>
      </c>
    </row>
    <row r="136" spans="1:9" ht="15.75" customHeight="1">
      <c r="A136" s="159" t="s">
        <v>64</v>
      </c>
      <c r="B136" s="35" t="s">
        <v>990</v>
      </c>
      <c r="C136" s="35" t="s">
        <v>896</v>
      </c>
      <c r="D136" s="74" t="s">
        <v>134</v>
      </c>
      <c r="E136" s="74" t="s">
        <v>134</v>
      </c>
      <c r="F136" s="74" t="s">
        <v>1264</v>
      </c>
      <c r="G136" s="202">
        <f>VLOOKUP(C136,TECNICAS!$E$12:$K$117,7,FALSE)</f>
        <v>100</v>
      </c>
      <c r="H136" s="203" t="s">
        <v>64</v>
      </c>
      <c r="I136" s="72">
        <v>60</v>
      </c>
    </row>
    <row r="137" spans="1:9" ht="15.75" customHeight="1">
      <c r="A137" s="159" t="s">
        <v>64</v>
      </c>
      <c r="B137" s="35" t="s">
        <v>1267</v>
      </c>
      <c r="C137" s="35" t="s">
        <v>896</v>
      </c>
      <c r="D137" s="74" t="s">
        <v>134</v>
      </c>
      <c r="E137" s="74" t="s">
        <v>134</v>
      </c>
      <c r="F137" s="74" t="s">
        <v>1264</v>
      </c>
      <c r="G137" s="202">
        <f>VLOOKUP(C137,TECNICAS!$E$12:$K$117,7,FALSE)</f>
        <v>100</v>
      </c>
      <c r="H137" s="203" t="s">
        <v>64</v>
      </c>
      <c r="I137" s="72">
        <v>60</v>
      </c>
    </row>
    <row r="138" spans="1:9" ht="15.75" customHeight="1">
      <c r="A138" s="159" t="s">
        <v>64</v>
      </c>
      <c r="B138" s="35" t="s">
        <v>405</v>
      </c>
      <c r="C138" s="35" t="s">
        <v>912</v>
      </c>
      <c r="D138" s="74" t="s">
        <v>134</v>
      </c>
      <c r="E138" s="74" t="s">
        <v>134</v>
      </c>
      <c r="F138" s="74" t="s">
        <v>1264</v>
      </c>
      <c r="G138" s="202">
        <f>VLOOKUP(C138,TECNICAS!$E$12:$K$117,7,FALSE)</f>
        <v>40</v>
      </c>
      <c r="H138" s="203" t="s">
        <v>64</v>
      </c>
      <c r="I138" s="72">
        <v>60</v>
      </c>
    </row>
    <row r="139" spans="1:9" ht="15.75" customHeight="1">
      <c r="A139" s="159" t="s">
        <v>64</v>
      </c>
      <c r="B139" s="35" t="s">
        <v>1278</v>
      </c>
      <c r="C139" s="35" t="s">
        <v>912</v>
      </c>
      <c r="D139" s="74" t="s">
        <v>134</v>
      </c>
      <c r="E139" s="74" t="s">
        <v>134</v>
      </c>
      <c r="F139" s="74" t="s">
        <v>1264</v>
      </c>
      <c r="G139" s="202">
        <f>VLOOKUP(C139,TECNICAS!$E$12:$K$117,7,FALSE)</f>
        <v>40</v>
      </c>
      <c r="H139" s="203" t="s">
        <v>64</v>
      </c>
      <c r="I139" s="72">
        <v>60</v>
      </c>
    </row>
    <row r="140" spans="1:9" ht="15.75" customHeight="1">
      <c r="A140" s="159" t="s">
        <v>64</v>
      </c>
      <c r="B140" s="35" t="s">
        <v>1261</v>
      </c>
      <c r="C140" s="35" t="s">
        <v>912</v>
      </c>
      <c r="D140" s="74" t="s">
        <v>134</v>
      </c>
      <c r="E140" s="74" t="s">
        <v>134</v>
      </c>
      <c r="F140" s="74" t="s">
        <v>1264</v>
      </c>
      <c r="G140" s="202">
        <f>VLOOKUP(C140,TECNICAS!$E$12:$K$117,7,FALSE)</f>
        <v>40</v>
      </c>
      <c r="H140" s="203" t="s">
        <v>64</v>
      </c>
      <c r="I140" s="72">
        <v>60</v>
      </c>
    </row>
    <row r="141" spans="1:9" ht="15.75" customHeight="1">
      <c r="A141" s="159" t="s">
        <v>64</v>
      </c>
      <c r="B141" s="35" t="s">
        <v>1279</v>
      </c>
      <c r="C141" s="35" t="s">
        <v>912</v>
      </c>
      <c r="D141" s="74" t="s">
        <v>134</v>
      </c>
      <c r="E141" s="74" t="s">
        <v>134</v>
      </c>
      <c r="F141" s="74" t="s">
        <v>1264</v>
      </c>
      <c r="G141" s="202">
        <f>VLOOKUP(C141,TECNICAS!$E$12:$K$117,7,FALSE)</f>
        <v>40</v>
      </c>
      <c r="H141" s="203" t="s">
        <v>64</v>
      </c>
      <c r="I141" s="72">
        <v>60</v>
      </c>
    </row>
    <row r="142" spans="1:9" ht="15.75" customHeight="1">
      <c r="A142" s="159" t="s">
        <v>64</v>
      </c>
      <c r="B142" s="35" t="s">
        <v>1278</v>
      </c>
      <c r="C142" s="35" t="s">
        <v>923</v>
      </c>
      <c r="D142" s="74" t="s">
        <v>134</v>
      </c>
      <c r="E142" s="74" t="s">
        <v>134</v>
      </c>
      <c r="F142" s="74" t="s">
        <v>1264</v>
      </c>
      <c r="G142" s="202">
        <f>VLOOKUP(C142,TECNICAS!$E$12:$K$117,7,FALSE)</f>
        <v>40</v>
      </c>
      <c r="H142" s="203" t="s">
        <v>64</v>
      </c>
      <c r="I142" s="72">
        <v>60</v>
      </c>
    </row>
    <row r="143" spans="1:9" ht="15.75" customHeight="1">
      <c r="A143" s="159" t="s">
        <v>64</v>
      </c>
      <c r="B143" s="35" t="s">
        <v>422</v>
      </c>
      <c r="C143" s="35" t="s">
        <v>923</v>
      </c>
      <c r="D143" s="74" t="s">
        <v>134</v>
      </c>
      <c r="E143" s="74" t="s">
        <v>134</v>
      </c>
      <c r="F143" s="74" t="s">
        <v>1264</v>
      </c>
      <c r="G143" s="202">
        <f>VLOOKUP(C143,TECNICAS!$E$12:$K$117,7,FALSE)</f>
        <v>40</v>
      </c>
      <c r="H143" s="203" t="s">
        <v>64</v>
      </c>
      <c r="I143" s="72">
        <v>60</v>
      </c>
    </row>
    <row r="144" spans="1:9" ht="15.75" customHeight="1">
      <c r="A144" s="159" t="s">
        <v>63</v>
      </c>
      <c r="B144" s="35" t="s">
        <v>1280</v>
      </c>
      <c r="C144" s="35" t="s">
        <v>932</v>
      </c>
      <c r="D144" s="74" t="s">
        <v>134</v>
      </c>
      <c r="E144" s="74" t="s">
        <v>134</v>
      </c>
      <c r="F144" s="74" t="s">
        <v>1264</v>
      </c>
      <c r="G144" s="202">
        <f>VLOOKUP(C144,TECNICAS!$E$12:$K$117,7,FALSE)</f>
        <v>40</v>
      </c>
      <c r="H144" s="203" t="s">
        <v>63</v>
      </c>
      <c r="I144" s="72">
        <v>60</v>
      </c>
    </row>
    <row r="145" spans="1:9" ht="15.75" customHeight="1">
      <c r="A145" s="159" t="s">
        <v>64</v>
      </c>
      <c r="B145" s="35" t="s">
        <v>1278</v>
      </c>
      <c r="C145" s="35" t="s">
        <v>932</v>
      </c>
      <c r="D145" s="74" t="s">
        <v>134</v>
      </c>
      <c r="E145" s="74" t="s">
        <v>134</v>
      </c>
      <c r="F145" s="74" t="s">
        <v>1264</v>
      </c>
      <c r="G145" s="202">
        <f>VLOOKUP(C145,TECNICAS!$E$12:$K$117,7,FALSE)</f>
        <v>40</v>
      </c>
      <c r="H145" s="203" t="s">
        <v>64</v>
      </c>
      <c r="I145" s="72">
        <v>60</v>
      </c>
    </row>
    <row r="146" spans="1:9" ht="15.75" customHeight="1">
      <c r="A146" s="159" t="s">
        <v>64</v>
      </c>
      <c r="B146" s="35" t="s">
        <v>405</v>
      </c>
      <c r="C146" s="35" t="s">
        <v>932</v>
      </c>
      <c r="D146" s="74" t="s">
        <v>134</v>
      </c>
      <c r="E146" s="74" t="s">
        <v>134</v>
      </c>
      <c r="F146" s="74" t="s">
        <v>1264</v>
      </c>
      <c r="G146" s="202">
        <f>VLOOKUP(C146,TECNICAS!$E$12:$K$117,7,FALSE)</f>
        <v>40</v>
      </c>
      <c r="H146" s="203" t="s">
        <v>64</v>
      </c>
      <c r="I146" s="72">
        <v>60</v>
      </c>
    </row>
    <row r="147" spans="1:9" ht="15.75" customHeight="1">
      <c r="A147" s="159" t="s">
        <v>64</v>
      </c>
      <c r="B147" s="35" t="s">
        <v>1261</v>
      </c>
      <c r="C147" s="35" t="s">
        <v>932</v>
      </c>
      <c r="D147" s="74" t="s">
        <v>134</v>
      </c>
      <c r="E147" s="74" t="s">
        <v>134</v>
      </c>
      <c r="F147" s="74" t="s">
        <v>1264</v>
      </c>
      <c r="G147" s="202">
        <f>VLOOKUP(C147,TECNICAS!$E$12:$K$117,7,FALSE)</f>
        <v>40</v>
      </c>
      <c r="H147" s="203" t="s">
        <v>64</v>
      </c>
      <c r="I147" s="72">
        <v>60</v>
      </c>
    </row>
    <row r="148" spans="1:9" ht="15.75" customHeight="1">
      <c r="A148" s="159" t="s">
        <v>64</v>
      </c>
      <c r="B148" s="35" t="s">
        <v>422</v>
      </c>
      <c r="C148" s="35" t="s">
        <v>932</v>
      </c>
      <c r="D148" s="74" t="s">
        <v>134</v>
      </c>
      <c r="E148" s="74" t="s">
        <v>134</v>
      </c>
      <c r="F148" s="74" t="s">
        <v>1264</v>
      </c>
      <c r="G148" s="202">
        <f>VLOOKUP(C148,TECNICAS!$E$12:$K$117,7,FALSE)</f>
        <v>40</v>
      </c>
      <c r="H148" s="203" t="s">
        <v>64</v>
      </c>
      <c r="I148" s="72">
        <v>60</v>
      </c>
    </row>
    <row r="149" spans="1:9" ht="15.75" customHeight="1">
      <c r="A149" s="159" t="s">
        <v>64</v>
      </c>
      <c r="B149" s="35" t="s">
        <v>1279</v>
      </c>
      <c r="C149" s="35" t="s">
        <v>932</v>
      </c>
      <c r="D149" s="74" t="s">
        <v>134</v>
      </c>
      <c r="E149" s="74" t="s">
        <v>134</v>
      </c>
      <c r="F149" s="74" t="s">
        <v>1264</v>
      </c>
      <c r="G149" s="202">
        <f>VLOOKUP(C149,TECNICAS!$E$12:$K$117,7,FALSE)</f>
        <v>40</v>
      </c>
      <c r="H149" s="203" t="s">
        <v>64</v>
      </c>
      <c r="I149" s="72">
        <v>60</v>
      </c>
    </row>
    <row r="150" spans="1:9" ht="15.75" customHeight="1">
      <c r="A150" s="159" t="s">
        <v>64</v>
      </c>
      <c r="B150" s="35" t="s">
        <v>1261</v>
      </c>
      <c r="C150" s="35" t="s">
        <v>943</v>
      </c>
      <c r="D150" s="74" t="s">
        <v>134</v>
      </c>
      <c r="E150" s="74" t="s">
        <v>134</v>
      </c>
      <c r="F150" s="74" t="s">
        <v>1264</v>
      </c>
      <c r="G150" s="202">
        <f>VLOOKUP(C150,TECNICAS!$E$12:$K$117,7,FALSE)</f>
        <v>40</v>
      </c>
      <c r="H150" s="203" t="s">
        <v>64</v>
      </c>
      <c r="I150" s="72">
        <v>60</v>
      </c>
    </row>
    <row r="151" spans="1:9" ht="15.75" customHeight="1">
      <c r="A151" s="159" t="s">
        <v>64</v>
      </c>
      <c r="B151" s="35" t="s">
        <v>422</v>
      </c>
      <c r="C151" s="35" t="s">
        <v>943</v>
      </c>
      <c r="D151" s="74" t="s">
        <v>134</v>
      </c>
      <c r="E151" s="74" t="s">
        <v>134</v>
      </c>
      <c r="F151" s="74" t="s">
        <v>1264</v>
      </c>
      <c r="G151" s="202">
        <f>VLOOKUP(C151,TECNICAS!$E$12:$K$117,7,FALSE)</f>
        <v>40</v>
      </c>
      <c r="H151" s="203" t="s">
        <v>64</v>
      </c>
      <c r="I151" s="72">
        <v>60</v>
      </c>
    </row>
    <row r="152" spans="1:9" ht="15.75" customHeight="1">
      <c r="A152" s="159" t="s">
        <v>64</v>
      </c>
      <c r="B152" s="74" t="s">
        <v>422</v>
      </c>
      <c r="C152" s="35" t="s">
        <v>949</v>
      </c>
      <c r="D152" s="74" t="s">
        <v>134</v>
      </c>
      <c r="E152" s="74" t="s">
        <v>134</v>
      </c>
      <c r="F152" s="74" t="s">
        <v>1264</v>
      </c>
      <c r="G152" s="202">
        <f>VLOOKUP(C152,TECNICAS!$E$12:$K$117,7,FALSE)</f>
        <v>40</v>
      </c>
      <c r="H152" s="203" t="s">
        <v>64</v>
      </c>
      <c r="I152" s="72">
        <v>60</v>
      </c>
    </row>
    <row r="153" spans="1:9" ht="15.75" customHeight="1">
      <c r="A153" s="159" t="s">
        <v>64</v>
      </c>
      <c r="B153" s="74" t="s">
        <v>959</v>
      </c>
      <c r="C153" s="35" t="s">
        <v>958</v>
      </c>
      <c r="D153" s="74" t="s">
        <v>134</v>
      </c>
      <c r="E153" s="74" t="s">
        <v>134</v>
      </c>
      <c r="F153" s="74" t="s">
        <v>1264</v>
      </c>
      <c r="G153" s="202">
        <f>VLOOKUP(C153,TECNICAS!$E$12:$K$117,7,FALSE)</f>
        <v>40</v>
      </c>
      <c r="H153" s="203" t="s">
        <v>64</v>
      </c>
      <c r="I153" s="72">
        <v>60</v>
      </c>
    </row>
    <row r="154" spans="1:9" ht="15.75" customHeight="1">
      <c r="A154" s="159" t="s">
        <v>64</v>
      </c>
      <c r="B154" s="35" t="s">
        <v>1261</v>
      </c>
      <c r="C154" s="35" t="s">
        <v>964</v>
      </c>
      <c r="D154" s="74" t="s">
        <v>134</v>
      </c>
      <c r="E154" s="74" t="s">
        <v>134</v>
      </c>
      <c r="F154" s="74" t="s">
        <v>1264</v>
      </c>
      <c r="G154" s="202">
        <f>VLOOKUP(C154,TECNICAS!$E$12:$K$117,7,FALSE)</f>
        <v>40</v>
      </c>
      <c r="H154" s="203" t="s">
        <v>64</v>
      </c>
      <c r="I154" s="72">
        <v>60</v>
      </c>
    </row>
    <row r="155" spans="1:9" ht="15.75" customHeight="1">
      <c r="A155" s="159" t="s">
        <v>64</v>
      </c>
      <c r="B155" s="35" t="s">
        <v>422</v>
      </c>
      <c r="C155" s="35" t="s">
        <v>964</v>
      </c>
      <c r="D155" s="74" t="s">
        <v>134</v>
      </c>
      <c r="E155" s="74" t="s">
        <v>134</v>
      </c>
      <c r="F155" s="74" t="s">
        <v>1264</v>
      </c>
      <c r="G155" s="202">
        <f>VLOOKUP(C155,TECNICAS!$E$12:$K$117,7,FALSE)</f>
        <v>40</v>
      </c>
      <c r="H155" s="203" t="s">
        <v>64</v>
      </c>
      <c r="I155" s="72">
        <v>60</v>
      </c>
    </row>
    <row r="156" spans="1:9" ht="15.75" customHeight="1">
      <c r="A156" s="159" t="s">
        <v>64</v>
      </c>
      <c r="B156" s="35" t="s">
        <v>1268</v>
      </c>
      <c r="C156" s="35" t="s">
        <v>964</v>
      </c>
      <c r="D156" s="74" t="s">
        <v>134</v>
      </c>
      <c r="E156" s="74" t="s">
        <v>134</v>
      </c>
      <c r="F156" s="74" t="s">
        <v>1264</v>
      </c>
      <c r="G156" s="202">
        <f>VLOOKUP(C156,TECNICAS!$E$12:$K$117,7,FALSE)</f>
        <v>40</v>
      </c>
      <c r="H156" s="203" t="s">
        <v>64</v>
      </c>
      <c r="I156" s="72">
        <v>60</v>
      </c>
    </row>
    <row r="157" spans="1:9" ht="15.75" customHeight="1">
      <c r="A157" s="159" t="s">
        <v>64</v>
      </c>
      <c r="B157" s="35" t="s">
        <v>1261</v>
      </c>
      <c r="C157" s="35" t="s">
        <v>970</v>
      </c>
      <c r="D157" s="74" t="s">
        <v>134</v>
      </c>
      <c r="E157" s="74" t="s">
        <v>134</v>
      </c>
      <c r="F157" s="74" t="s">
        <v>1264</v>
      </c>
      <c r="G157" s="202">
        <f>VLOOKUP(C157,TECNICAS!$E$12:$K$117,7,FALSE)</f>
        <v>40</v>
      </c>
      <c r="H157" s="203" t="s">
        <v>64</v>
      </c>
      <c r="I157" s="72">
        <v>60</v>
      </c>
    </row>
    <row r="158" spans="1:9" ht="15.75" customHeight="1">
      <c r="A158" s="159" t="s">
        <v>64</v>
      </c>
      <c r="B158" s="35" t="s">
        <v>422</v>
      </c>
      <c r="C158" s="35" t="s">
        <v>970</v>
      </c>
      <c r="D158" s="74" t="s">
        <v>134</v>
      </c>
      <c r="E158" s="74" t="s">
        <v>134</v>
      </c>
      <c r="F158" s="74" t="s">
        <v>1264</v>
      </c>
      <c r="G158" s="202">
        <f>VLOOKUP(C158,TECNICAS!$E$12:$K$117,7,FALSE)</f>
        <v>40</v>
      </c>
      <c r="H158" s="203" t="s">
        <v>64</v>
      </c>
      <c r="I158" s="72">
        <v>60</v>
      </c>
    </row>
    <row r="159" spans="1:9" ht="15.75" customHeight="1">
      <c r="A159" s="159" t="s">
        <v>64</v>
      </c>
      <c r="B159" s="35" t="s">
        <v>1268</v>
      </c>
      <c r="C159" s="35" t="s">
        <v>970</v>
      </c>
      <c r="D159" s="74" t="s">
        <v>134</v>
      </c>
      <c r="E159" s="74" t="s">
        <v>134</v>
      </c>
      <c r="F159" s="74" t="s">
        <v>1264</v>
      </c>
      <c r="G159" s="202">
        <f>VLOOKUP(C159,TECNICAS!$E$12:$K$117,7,FALSE)</f>
        <v>40</v>
      </c>
      <c r="H159" s="203" t="s">
        <v>64</v>
      </c>
      <c r="I159" s="72">
        <v>60</v>
      </c>
    </row>
    <row r="160" spans="1:9" ht="15.75" customHeight="1">
      <c r="A160" s="159" t="s">
        <v>64</v>
      </c>
      <c r="B160" s="74" t="s">
        <v>959</v>
      </c>
      <c r="C160" s="35" t="s">
        <v>979</v>
      </c>
      <c r="D160" s="74" t="s">
        <v>134</v>
      </c>
      <c r="E160" s="74" t="s">
        <v>134</v>
      </c>
      <c r="F160" s="74" t="s">
        <v>1264</v>
      </c>
      <c r="G160" s="202">
        <f>VLOOKUP(C160,TECNICAS!$E$12:$K$117,7,FALSE)</f>
        <v>80</v>
      </c>
      <c r="H160" s="203" t="s">
        <v>64</v>
      </c>
      <c r="I160" s="72">
        <v>60</v>
      </c>
    </row>
    <row r="161" spans="1:9" ht="15.75" customHeight="1">
      <c r="A161" s="159" t="s">
        <v>64</v>
      </c>
      <c r="B161" s="35" t="s">
        <v>990</v>
      </c>
      <c r="C161" s="35" t="s">
        <v>984</v>
      </c>
      <c r="D161" s="74" t="s">
        <v>134</v>
      </c>
      <c r="E161" s="74" t="s">
        <v>134</v>
      </c>
      <c r="F161" s="74" t="s">
        <v>1264</v>
      </c>
      <c r="G161" s="202">
        <f>VLOOKUP(C161,TECNICAS!$E$12:$K$117,7,FALSE)</f>
        <v>80</v>
      </c>
      <c r="H161" s="203" t="s">
        <v>64</v>
      </c>
      <c r="I161" s="72">
        <v>60</v>
      </c>
    </row>
    <row r="162" spans="1:9" ht="15.75" customHeight="1">
      <c r="A162" s="159" t="s">
        <v>64</v>
      </c>
      <c r="B162" s="35" t="s">
        <v>1267</v>
      </c>
      <c r="C162" s="35" t="s">
        <v>984</v>
      </c>
      <c r="D162" s="74" t="s">
        <v>134</v>
      </c>
      <c r="E162" s="74" t="s">
        <v>134</v>
      </c>
      <c r="F162" s="74" t="s">
        <v>1264</v>
      </c>
      <c r="G162" s="202">
        <f>VLOOKUP(C162,TECNICAS!$E$12:$K$117,7,FALSE)</f>
        <v>80</v>
      </c>
      <c r="H162" s="203" t="s">
        <v>64</v>
      </c>
      <c r="I162" s="72">
        <v>60</v>
      </c>
    </row>
    <row r="163" spans="1:9" ht="15.75" customHeight="1">
      <c r="A163" s="159" t="s">
        <v>64</v>
      </c>
      <c r="B163" s="74" t="s">
        <v>990</v>
      </c>
      <c r="C163" s="35" t="s">
        <v>989</v>
      </c>
      <c r="D163" s="74" t="s">
        <v>134</v>
      </c>
      <c r="E163" s="74" t="s">
        <v>134</v>
      </c>
      <c r="F163" s="74" t="s">
        <v>1264</v>
      </c>
      <c r="G163" s="202">
        <f>VLOOKUP(C163,TECNICAS!$E$12:$K$117,7,FALSE)</f>
        <v>80</v>
      </c>
      <c r="H163" s="203" t="s">
        <v>64</v>
      </c>
      <c r="I163" s="72">
        <v>60</v>
      </c>
    </row>
    <row r="164" spans="1:9" ht="15.75" customHeight="1">
      <c r="A164" s="159" t="s">
        <v>64</v>
      </c>
      <c r="B164" s="74" t="s">
        <v>990</v>
      </c>
      <c r="C164" s="35" t="s">
        <v>995</v>
      </c>
      <c r="D164" s="74" t="s">
        <v>134</v>
      </c>
      <c r="E164" s="74" t="s">
        <v>134</v>
      </c>
      <c r="F164" s="74" t="s">
        <v>1264</v>
      </c>
      <c r="G164" s="202">
        <f>VLOOKUP(C164,TECNICAS!$E$12:$K$117,7,FALSE)</f>
        <v>0</v>
      </c>
      <c r="H164" s="203" t="s">
        <v>64</v>
      </c>
      <c r="I164" s="72">
        <v>60</v>
      </c>
    </row>
    <row r="165" spans="1:9" ht="15.75" customHeight="1">
      <c r="A165" s="159" t="s">
        <v>64</v>
      </c>
      <c r="B165" s="74" t="s">
        <v>959</v>
      </c>
      <c r="C165" s="35" t="s">
        <v>1000</v>
      </c>
      <c r="D165" s="74" t="s">
        <v>134</v>
      </c>
      <c r="E165" s="74" t="s">
        <v>134</v>
      </c>
      <c r="F165" s="74" t="s">
        <v>1264</v>
      </c>
      <c r="G165" s="202">
        <f>VLOOKUP(C165,TECNICAS!$E$12:$K$117,7,FALSE)</f>
        <v>80</v>
      </c>
      <c r="H165" s="203" t="s">
        <v>64</v>
      </c>
      <c r="I165" s="72">
        <v>60</v>
      </c>
    </row>
    <row r="166" spans="1:9" ht="15.75" customHeight="1">
      <c r="A166" s="159" t="s">
        <v>62</v>
      </c>
      <c r="B166" s="74" t="s">
        <v>1011</v>
      </c>
      <c r="C166" s="35" t="s">
        <v>1010</v>
      </c>
      <c r="D166" s="74" t="s">
        <v>134</v>
      </c>
      <c r="E166" s="74" t="s">
        <v>134</v>
      </c>
      <c r="F166" s="74" t="s">
        <v>1264</v>
      </c>
      <c r="G166" s="202">
        <f>VLOOKUP(C166,TECNICAS!$E$12:$K$117,7,FALSE)</f>
        <v>40</v>
      </c>
      <c r="H166" s="203" t="s">
        <v>62</v>
      </c>
      <c r="I166" s="72">
        <v>60</v>
      </c>
    </row>
    <row r="167" spans="1:9" ht="15.75" customHeight="1">
      <c r="A167" s="159" t="s">
        <v>62</v>
      </c>
      <c r="B167" s="74" t="s">
        <v>1017</v>
      </c>
      <c r="C167" s="35" t="s">
        <v>1016</v>
      </c>
      <c r="D167" s="74" t="s">
        <v>134</v>
      </c>
      <c r="E167" s="74" t="s">
        <v>134</v>
      </c>
      <c r="F167" s="74" t="s">
        <v>1264</v>
      </c>
      <c r="G167" s="202">
        <f>VLOOKUP(C167,TECNICAS!$E$12:$K$117,7,FALSE)</f>
        <v>80</v>
      </c>
      <c r="H167" s="203" t="s">
        <v>62</v>
      </c>
      <c r="I167" s="72">
        <v>60</v>
      </c>
    </row>
    <row r="168" spans="1:9" ht="15.75" customHeight="1">
      <c r="A168" s="159" t="s">
        <v>64</v>
      </c>
      <c r="B168" s="35" t="s">
        <v>1281</v>
      </c>
      <c r="C168" s="35" t="s">
        <v>1040</v>
      </c>
      <c r="D168" s="74" t="s">
        <v>134</v>
      </c>
      <c r="E168" s="74" t="s">
        <v>134</v>
      </c>
      <c r="F168" s="74" t="s">
        <v>1264</v>
      </c>
      <c r="G168" s="202">
        <f>VLOOKUP(C168,TECNICAS!$E$12:$K$117,7,FALSE)</f>
        <v>80</v>
      </c>
      <c r="H168" s="203" t="s">
        <v>64</v>
      </c>
      <c r="I168" s="72">
        <v>60</v>
      </c>
    </row>
    <row r="169" spans="1:9" ht="15.75" customHeight="1">
      <c r="A169" s="159" t="s">
        <v>62</v>
      </c>
      <c r="B169" s="35" t="s">
        <v>1282</v>
      </c>
      <c r="C169" s="35" t="s">
        <v>1040</v>
      </c>
      <c r="D169" s="74" t="s">
        <v>134</v>
      </c>
      <c r="E169" s="74" t="s">
        <v>134</v>
      </c>
      <c r="F169" s="74" t="s">
        <v>1264</v>
      </c>
      <c r="G169" s="202">
        <f>VLOOKUP(C169,TECNICAS!$E$12:$K$117,7,FALSE)</f>
        <v>80</v>
      </c>
      <c r="H169" s="203" t="s">
        <v>62</v>
      </c>
      <c r="I169" s="72">
        <v>60</v>
      </c>
    </row>
    <row r="170" spans="1:9" ht="15.75" customHeight="1">
      <c r="A170" s="159" t="s">
        <v>66</v>
      </c>
      <c r="B170" s="35" t="s">
        <v>1253</v>
      </c>
      <c r="C170" s="35" t="s">
        <v>1040</v>
      </c>
      <c r="D170" s="74" t="s">
        <v>134</v>
      </c>
      <c r="E170" s="74" t="s">
        <v>134</v>
      </c>
      <c r="F170" s="74" t="s">
        <v>1264</v>
      </c>
      <c r="G170" s="202">
        <f>VLOOKUP(C170,TECNICAS!$E$12:$K$117,7,FALSE)</f>
        <v>80</v>
      </c>
      <c r="H170" s="203" t="s">
        <v>66</v>
      </c>
      <c r="I170" s="72">
        <v>60</v>
      </c>
    </row>
    <row r="171" spans="1:9" ht="15.75" customHeight="1">
      <c r="A171" s="159" t="s">
        <v>62</v>
      </c>
      <c r="B171" s="74" t="s">
        <v>1047</v>
      </c>
      <c r="C171" s="35" t="s">
        <v>1046</v>
      </c>
      <c r="D171" s="74" t="s">
        <v>134</v>
      </c>
      <c r="E171" s="74" t="s">
        <v>134</v>
      </c>
      <c r="F171" s="74" t="s">
        <v>1264</v>
      </c>
      <c r="G171" s="202">
        <f>VLOOKUP(C171,TECNICAS!$E$12:$K$117,7,FALSE)</f>
        <v>60</v>
      </c>
      <c r="H171" s="203" t="s">
        <v>62</v>
      </c>
      <c r="I171" s="72">
        <v>60</v>
      </c>
    </row>
    <row r="172" spans="1:9" ht="15.75" customHeight="1">
      <c r="A172" s="159" t="s">
        <v>66</v>
      </c>
      <c r="B172" s="74" t="s">
        <v>377</v>
      </c>
      <c r="C172" s="35" t="s">
        <v>1052</v>
      </c>
      <c r="D172" s="74" t="s">
        <v>134</v>
      </c>
      <c r="E172" s="74" t="s">
        <v>134</v>
      </c>
      <c r="F172" s="74" t="s">
        <v>1264</v>
      </c>
      <c r="G172" s="202">
        <f>VLOOKUP(C172,TECNICAS!$E$12:$K$117,7,FALSE)</f>
        <v>40</v>
      </c>
      <c r="H172" s="203" t="s">
        <v>66</v>
      </c>
      <c r="I172" s="72">
        <v>60</v>
      </c>
    </row>
    <row r="173" spans="1:9" ht="15.75" customHeight="1">
      <c r="A173" s="159" t="s">
        <v>62</v>
      </c>
      <c r="B173" s="35" t="s">
        <v>1282</v>
      </c>
      <c r="C173" s="35" t="s">
        <v>1057</v>
      </c>
      <c r="D173" s="74" t="s">
        <v>134</v>
      </c>
      <c r="E173" s="74" t="s">
        <v>134</v>
      </c>
      <c r="F173" s="74" t="s">
        <v>1264</v>
      </c>
      <c r="G173" s="202">
        <f>VLOOKUP(C173,TECNICAS!$E$12:$K$117,7,FALSE)</f>
        <v>80</v>
      </c>
      <c r="H173" s="203" t="s">
        <v>62</v>
      </c>
      <c r="I173" s="72">
        <v>60</v>
      </c>
    </row>
    <row r="174" spans="1:9" ht="15.75" customHeight="1">
      <c r="A174" s="159" t="s">
        <v>66</v>
      </c>
      <c r="B174" s="35" t="s">
        <v>1283</v>
      </c>
      <c r="C174" s="35" t="s">
        <v>1057</v>
      </c>
      <c r="D174" s="74" t="s">
        <v>134</v>
      </c>
      <c r="E174" s="74" t="s">
        <v>134</v>
      </c>
      <c r="F174" s="74" t="s">
        <v>1264</v>
      </c>
      <c r="G174" s="202">
        <f>VLOOKUP(C174,TECNICAS!$E$12:$K$117,7,FALSE)</f>
        <v>80</v>
      </c>
      <c r="H174" s="203" t="s">
        <v>66</v>
      </c>
      <c r="I174" s="72">
        <v>60</v>
      </c>
    </row>
    <row r="175" spans="1:9" ht="13.5" customHeight="1">
      <c r="A175" s="159" t="s">
        <v>66</v>
      </c>
      <c r="B175" s="35" t="s">
        <v>1284</v>
      </c>
      <c r="C175" s="35" t="s">
        <v>1064</v>
      </c>
      <c r="D175" s="74" t="s">
        <v>134</v>
      </c>
      <c r="E175" s="74" t="s">
        <v>134</v>
      </c>
      <c r="F175" s="74" t="s">
        <v>1264</v>
      </c>
      <c r="G175" s="202">
        <f>VLOOKUP(C175,TECNICAS!$E$12:$K$117,7,FALSE)</f>
        <v>60</v>
      </c>
      <c r="H175" s="203" t="s">
        <v>66</v>
      </c>
      <c r="I175" s="72">
        <v>60</v>
      </c>
    </row>
    <row r="176" spans="1:9" ht="15.75" customHeight="1">
      <c r="A176" s="159" t="s">
        <v>66</v>
      </c>
      <c r="B176" s="35" t="s">
        <v>1273</v>
      </c>
      <c r="C176" s="35" t="s">
        <v>1064</v>
      </c>
      <c r="D176" s="74" t="s">
        <v>134</v>
      </c>
      <c r="E176" s="74" t="s">
        <v>134</v>
      </c>
      <c r="F176" s="74" t="s">
        <v>1264</v>
      </c>
      <c r="G176" s="202">
        <f>VLOOKUP(C176,TECNICAS!$E$12:$K$117,7,FALSE)</f>
        <v>60</v>
      </c>
      <c r="H176" s="203" t="s">
        <v>66</v>
      </c>
      <c r="I176" s="72">
        <v>60</v>
      </c>
    </row>
    <row r="177" spans="1:9" ht="15.75" customHeight="1">
      <c r="A177" s="159" t="s">
        <v>66</v>
      </c>
      <c r="B177" s="35" t="s">
        <v>1270</v>
      </c>
      <c r="C177" s="35" t="s">
        <v>1064</v>
      </c>
      <c r="D177" s="74" t="s">
        <v>134</v>
      </c>
      <c r="E177" s="74" t="s">
        <v>134</v>
      </c>
      <c r="F177" s="74" t="s">
        <v>1264</v>
      </c>
      <c r="G177" s="202">
        <f>VLOOKUP(C177,TECNICAS!$E$12:$K$117,7,FALSE)</f>
        <v>60</v>
      </c>
      <c r="H177" s="203" t="s">
        <v>66</v>
      </c>
      <c r="I177" s="72">
        <v>60</v>
      </c>
    </row>
    <row r="178" spans="1:9" ht="15.75" customHeight="1">
      <c r="A178" s="159" t="s">
        <v>65</v>
      </c>
      <c r="B178" s="35" t="s">
        <v>1285</v>
      </c>
      <c r="C178" s="35" t="s">
        <v>1064</v>
      </c>
      <c r="D178" s="74" t="s">
        <v>134</v>
      </c>
      <c r="E178" s="74" t="s">
        <v>134</v>
      </c>
      <c r="F178" s="74" t="s">
        <v>1264</v>
      </c>
      <c r="G178" s="202">
        <f>VLOOKUP(C178,TECNICAS!$E$12:$K$117,7,FALSE)</f>
        <v>60</v>
      </c>
      <c r="H178" s="203" t="s">
        <v>65</v>
      </c>
      <c r="I178" s="72">
        <v>60</v>
      </c>
    </row>
    <row r="179" spans="1:9" ht="15.75" customHeight="1">
      <c r="A179" s="159" t="s">
        <v>62</v>
      </c>
      <c r="B179" s="35" t="s">
        <v>1286</v>
      </c>
      <c r="C179" s="35" t="s">
        <v>1070</v>
      </c>
      <c r="D179" s="74" t="s">
        <v>134</v>
      </c>
      <c r="E179" s="74" t="s">
        <v>134</v>
      </c>
      <c r="F179" s="74" t="s">
        <v>1264</v>
      </c>
      <c r="G179" s="202">
        <f>VLOOKUP(C179,TECNICAS!$E$12:$K$117,7,FALSE)</f>
        <v>60</v>
      </c>
      <c r="H179" s="203" t="s">
        <v>62</v>
      </c>
      <c r="I179" s="72">
        <v>60</v>
      </c>
    </row>
    <row r="180" spans="1:9" ht="15.75" customHeight="1">
      <c r="A180" s="159" t="s">
        <v>66</v>
      </c>
      <c r="B180" s="35" t="s">
        <v>1287</v>
      </c>
      <c r="C180" s="35" t="s">
        <v>1070</v>
      </c>
      <c r="D180" s="74" t="s">
        <v>134</v>
      </c>
      <c r="E180" s="74" t="s">
        <v>134</v>
      </c>
      <c r="F180" s="74" t="s">
        <v>1264</v>
      </c>
      <c r="G180" s="202">
        <f>VLOOKUP(C180,TECNICAS!$E$12:$K$117,7,FALSE)</f>
        <v>60</v>
      </c>
      <c r="H180" s="203" t="s">
        <v>66</v>
      </c>
      <c r="I180" s="72">
        <v>60</v>
      </c>
    </row>
    <row r="181" spans="1:9" ht="15.75" customHeight="1">
      <c r="A181" s="159" t="s">
        <v>66</v>
      </c>
      <c r="B181" s="35" t="s">
        <v>1288</v>
      </c>
      <c r="C181" s="35" t="s">
        <v>1070</v>
      </c>
      <c r="D181" s="74" t="s">
        <v>134</v>
      </c>
      <c r="E181" s="74" t="s">
        <v>134</v>
      </c>
      <c r="F181" s="74" t="s">
        <v>1264</v>
      </c>
      <c r="G181" s="202">
        <f>VLOOKUP(C181,TECNICAS!$E$12:$K$117,7,FALSE)</f>
        <v>60</v>
      </c>
      <c r="H181" s="203" t="s">
        <v>66</v>
      </c>
      <c r="I181" s="72">
        <v>60</v>
      </c>
    </row>
    <row r="182" spans="1:9" ht="15.75" customHeight="1">
      <c r="A182" s="159" t="s">
        <v>66</v>
      </c>
      <c r="B182" s="74" t="s">
        <v>1078</v>
      </c>
      <c r="C182" s="35" t="s">
        <v>1076</v>
      </c>
      <c r="D182" s="74" t="s">
        <v>134</v>
      </c>
      <c r="E182" s="74" t="s">
        <v>134</v>
      </c>
      <c r="F182" s="74" t="s">
        <v>1264</v>
      </c>
      <c r="G182" s="202">
        <f>VLOOKUP(C182,TECNICAS!$E$12:$K$117,7,FALSE)</f>
        <v>60</v>
      </c>
      <c r="H182" s="203" t="s">
        <v>66</v>
      </c>
      <c r="I182" s="72">
        <v>60</v>
      </c>
    </row>
    <row r="183" spans="1:9" ht="15.75" customHeight="1">
      <c r="A183" s="159" t="s">
        <v>63</v>
      </c>
      <c r="B183" s="35" t="s">
        <v>546</v>
      </c>
      <c r="C183" s="74" t="s">
        <v>529</v>
      </c>
      <c r="D183" s="74" t="s">
        <v>134</v>
      </c>
      <c r="E183" s="74" t="s">
        <v>134</v>
      </c>
      <c r="F183" s="74" t="s">
        <v>1099</v>
      </c>
      <c r="G183" s="202">
        <f>VLOOKUP(C183,ADMINISTRATIVAS!$F$12:$L$76,7,FALSE)</f>
        <v>80</v>
      </c>
      <c r="H183" s="203" t="s">
        <v>63</v>
      </c>
      <c r="I183" s="72">
        <v>60</v>
      </c>
    </row>
    <row r="184" spans="1:9" ht="15.75" customHeight="1">
      <c r="A184" s="159" t="s">
        <v>64</v>
      </c>
      <c r="B184" s="35" t="s">
        <v>1281</v>
      </c>
      <c r="C184" s="74" t="s">
        <v>529</v>
      </c>
      <c r="D184" s="74" t="s">
        <v>134</v>
      </c>
      <c r="E184" s="74" t="s">
        <v>134</v>
      </c>
      <c r="F184" s="74" t="s">
        <v>1099</v>
      </c>
      <c r="G184" s="202">
        <f>VLOOKUP(C184,ADMINISTRATIVAS!$F$12:$L$76,7,FALSE)</f>
        <v>80</v>
      </c>
      <c r="H184" s="203" t="s">
        <v>64</v>
      </c>
      <c r="I184" s="72">
        <v>60</v>
      </c>
    </row>
    <row r="185" spans="1:9" ht="15.75" customHeight="1">
      <c r="A185" s="159" t="s">
        <v>63</v>
      </c>
      <c r="B185" s="35" t="s">
        <v>546</v>
      </c>
      <c r="C185" s="74" t="s">
        <v>534</v>
      </c>
      <c r="D185" s="74" t="s">
        <v>134</v>
      </c>
      <c r="E185" s="74" t="s">
        <v>134</v>
      </c>
      <c r="F185" s="74" t="s">
        <v>1099</v>
      </c>
      <c r="G185" s="202">
        <f>VLOOKUP(C185,ADMINISTRATIVAS!$F$12:$L$76,7,FALSE)</f>
        <v>60</v>
      </c>
      <c r="H185" s="203" t="s">
        <v>63</v>
      </c>
      <c r="I185" s="72">
        <v>60</v>
      </c>
    </row>
    <row r="186" spans="1:9" ht="15.75" customHeight="1">
      <c r="A186" s="159" t="s">
        <v>64</v>
      </c>
      <c r="B186" s="35" t="s">
        <v>569</v>
      </c>
      <c r="C186" s="74" t="s">
        <v>534</v>
      </c>
      <c r="D186" s="74" t="s">
        <v>134</v>
      </c>
      <c r="E186" s="74" t="s">
        <v>134</v>
      </c>
      <c r="F186" s="74" t="s">
        <v>1099</v>
      </c>
      <c r="G186" s="202">
        <f>VLOOKUP(C186,ADMINISTRATIVAS!$F$12:$L$76,7,FALSE)</f>
        <v>60</v>
      </c>
      <c r="H186" s="203" t="s">
        <v>64</v>
      </c>
      <c r="I186" s="72">
        <v>60</v>
      </c>
    </row>
    <row r="187" spans="1:9" ht="15.75" customHeight="1">
      <c r="A187" s="159" t="s">
        <v>64</v>
      </c>
      <c r="B187" s="35" t="s">
        <v>1281</v>
      </c>
      <c r="C187" s="74" t="s">
        <v>534</v>
      </c>
      <c r="D187" s="74" t="s">
        <v>134</v>
      </c>
      <c r="E187" s="74" t="s">
        <v>134</v>
      </c>
      <c r="F187" s="74" t="s">
        <v>1099</v>
      </c>
      <c r="G187" s="202">
        <f>VLOOKUP(C187,ADMINISTRATIVAS!$F$12:$L$76,7,FALSE)</f>
        <v>60</v>
      </c>
      <c r="H187" s="203" t="s">
        <v>64</v>
      </c>
      <c r="I187" s="72">
        <v>60</v>
      </c>
    </row>
    <row r="188" spans="1:9" ht="15.75" customHeight="1">
      <c r="A188" s="159" t="s">
        <v>64</v>
      </c>
      <c r="B188" s="35" t="s">
        <v>1281</v>
      </c>
      <c r="C188" s="74" t="s">
        <v>534</v>
      </c>
      <c r="D188" s="74" t="s">
        <v>134</v>
      </c>
      <c r="E188" s="74" t="s">
        <v>134</v>
      </c>
      <c r="F188" s="74" t="s">
        <v>1099</v>
      </c>
      <c r="G188" s="202">
        <f>VLOOKUP(C188,ADMINISTRATIVAS!$F$12:$L$76,7,FALSE)</f>
        <v>60</v>
      </c>
      <c r="H188" s="203" t="s">
        <v>64</v>
      </c>
      <c r="I188" s="72">
        <v>60</v>
      </c>
    </row>
    <row r="189" spans="1:9" ht="15.75" customHeight="1">
      <c r="A189" s="159" t="s">
        <v>64</v>
      </c>
      <c r="B189" s="35" t="s">
        <v>569</v>
      </c>
      <c r="C189" s="74" t="s">
        <v>537</v>
      </c>
      <c r="D189" s="74" t="s">
        <v>134</v>
      </c>
      <c r="E189" s="74" t="s">
        <v>134</v>
      </c>
      <c r="F189" s="74" t="s">
        <v>1099</v>
      </c>
      <c r="G189" s="202">
        <f>VLOOKUP(C189,ADMINISTRATIVAS!$F$12:$L$76,7,FALSE)</f>
        <v>20</v>
      </c>
      <c r="H189" s="203" t="s">
        <v>64</v>
      </c>
      <c r="I189" s="72">
        <v>60</v>
      </c>
    </row>
    <row r="190" spans="1:9" ht="15.75" customHeight="1">
      <c r="A190" s="159" t="s">
        <v>64</v>
      </c>
      <c r="B190" s="35" t="s">
        <v>1289</v>
      </c>
      <c r="C190" s="74" t="s">
        <v>537</v>
      </c>
      <c r="D190" s="74" t="s">
        <v>134</v>
      </c>
      <c r="E190" s="74" t="s">
        <v>134</v>
      </c>
      <c r="F190" s="74" t="s">
        <v>1099</v>
      </c>
      <c r="G190" s="202">
        <f>VLOOKUP(C190,ADMINISTRATIVAS!$F$12:$L$76,7,FALSE)</f>
        <v>20</v>
      </c>
      <c r="H190" s="203" t="s">
        <v>64</v>
      </c>
      <c r="I190" s="72">
        <v>60</v>
      </c>
    </row>
    <row r="191" spans="1:9" ht="15.75" customHeight="1">
      <c r="A191" s="159" t="s">
        <v>63</v>
      </c>
      <c r="B191" s="74" t="s">
        <v>546</v>
      </c>
      <c r="C191" s="74" t="s">
        <v>545</v>
      </c>
      <c r="D191" s="74" t="s">
        <v>134</v>
      </c>
      <c r="E191" s="74" t="s">
        <v>134</v>
      </c>
      <c r="F191" s="74" t="s">
        <v>1099</v>
      </c>
      <c r="G191" s="202">
        <f>VLOOKUP(C191,ADMINISTRATIVAS!$F$12:$L$76,7,FALSE)</f>
        <v>0</v>
      </c>
      <c r="H191" s="203" t="s">
        <v>63</v>
      </c>
      <c r="I191" s="72">
        <v>60</v>
      </c>
    </row>
    <row r="192" spans="1:9" ht="15.75" customHeight="1">
      <c r="A192" s="159" t="s">
        <v>63</v>
      </c>
      <c r="B192" s="74" t="s">
        <v>553</v>
      </c>
      <c r="C192" s="74" t="s">
        <v>552</v>
      </c>
      <c r="D192" s="74" t="s">
        <v>134</v>
      </c>
      <c r="E192" s="74" t="s">
        <v>134</v>
      </c>
      <c r="F192" s="74" t="s">
        <v>1099</v>
      </c>
      <c r="G192" s="202">
        <f>VLOOKUP(C192,ADMINISTRATIVAS!$F$12:$L$76,7,FALSE)</f>
        <v>85</v>
      </c>
      <c r="H192" s="203" t="s">
        <v>63</v>
      </c>
      <c r="I192" s="72">
        <v>60</v>
      </c>
    </row>
    <row r="193" spans="1:9" ht="15.75" customHeight="1">
      <c r="A193" s="159" t="s">
        <v>64</v>
      </c>
      <c r="B193" s="74" t="s">
        <v>569</v>
      </c>
      <c r="C193" s="74" t="s">
        <v>568</v>
      </c>
      <c r="D193" s="74" t="s">
        <v>134</v>
      </c>
      <c r="E193" s="74" t="s">
        <v>134</v>
      </c>
      <c r="F193" s="74" t="s">
        <v>1099</v>
      </c>
      <c r="G193" s="202">
        <f>VLOOKUP(C193,ADMINISTRATIVAS!$F$12:$L$76,7,FALSE)</f>
        <v>80</v>
      </c>
      <c r="H193" s="203" t="s">
        <v>64</v>
      </c>
      <c r="I193" s="72">
        <v>60</v>
      </c>
    </row>
    <row r="194" spans="1:9" ht="15.75" customHeight="1">
      <c r="A194" s="159" t="s">
        <v>62</v>
      </c>
      <c r="B194" s="74" t="s">
        <v>576</v>
      </c>
      <c r="C194" s="74" t="s">
        <v>575</v>
      </c>
      <c r="D194" s="74" t="s">
        <v>134</v>
      </c>
      <c r="E194" s="74" t="s">
        <v>134</v>
      </c>
      <c r="F194" s="74" t="s">
        <v>1099</v>
      </c>
      <c r="G194" s="202">
        <f>VLOOKUP(C194,ADMINISTRATIVAS!$F$12:$L$76,7,FALSE)</f>
        <v>80</v>
      </c>
      <c r="H194" s="203" t="s">
        <v>62</v>
      </c>
      <c r="I194" s="72">
        <v>60</v>
      </c>
    </row>
    <row r="195" spans="1:9" ht="15.75" customHeight="1">
      <c r="A195" s="159" t="s">
        <v>64</v>
      </c>
      <c r="B195" s="74" t="s">
        <v>589</v>
      </c>
      <c r="C195" s="74" t="s">
        <v>588</v>
      </c>
      <c r="D195" s="74" t="s">
        <v>134</v>
      </c>
      <c r="E195" s="74" t="s">
        <v>134</v>
      </c>
      <c r="F195" s="74" t="s">
        <v>1099</v>
      </c>
      <c r="G195" s="202">
        <f>VLOOKUP(C195,ADMINISTRATIVAS!$F$12:$L$76,7,FALSE)</f>
        <v>40</v>
      </c>
      <c r="H195" s="203" t="s">
        <v>64</v>
      </c>
      <c r="I195" s="72">
        <v>60</v>
      </c>
    </row>
    <row r="196" spans="1:9" ht="15.75" customHeight="1">
      <c r="A196" s="159" t="s">
        <v>63</v>
      </c>
      <c r="B196" s="74" t="s">
        <v>596</v>
      </c>
      <c r="C196" s="74" t="s">
        <v>595</v>
      </c>
      <c r="D196" s="74" t="s">
        <v>134</v>
      </c>
      <c r="E196" s="74" t="s">
        <v>134</v>
      </c>
      <c r="F196" s="74" t="s">
        <v>1099</v>
      </c>
      <c r="G196" s="202">
        <f>VLOOKUP(C196,ADMINISTRATIVAS!$F$12:$L$76,7,FALSE)</f>
        <v>60</v>
      </c>
      <c r="H196" s="203" t="s">
        <v>63</v>
      </c>
      <c r="I196" s="72">
        <v>60</v>
      </c>
    </row>
    <row r="197" spans="1:9" ht="15.75" customHeight="1">
      <c r="A197" s="159" t="s">
        <v>63</v>
      </c>
      <c r="B197" s="74" t="s">
        <v>1290</v>
      </c>
      <c r="C197" s="74" t="s">
        <v>601</v>
      </c>
      <c r="D197" s="74" t="s">
        <v>134</v>
      </c>
      <c r="E197" s="74" t="s">
        <v>134</v>
      </c>
      <c r="F197" s="74" t="s">
        <v>1099</v>
      </c>
      <c r="G197" s="202">
        <f>VLOOKUP(C197,ADMINISTRATIVAS!$F$12:$L$76,7,FALSE)</f>
        <v>40</v>
      </c>
      <c r="H197" s="203" t="s">
        <v>63</v>
      </c>
      <c r="I197" s="72">
        <v>60</v>
      </c>
    </row>
    <row r="198" spans="1:9" ht="15.75" customHeight="1">
      <c r="A198" s="159" t="s">
        <v>63</v>
      </c>
      <c r="B198" s="74" t="s">
        <v>1290</v>
      </c>
      <c r="C198" s="74" t="s">
        <v>606</v>
      </c>
      <c r="D198" s="74" t="s">
        <v>134</v>
      </c>
      <c r="E198" s="74" t="s">
        <v>134</v>
      </c>
      <c r="F198" s="74" t="s">
        <v>1099</v>
      </c>
      <c r="G198" s="202">
        <f>VLOOKUP(C198,ADMINISTRATIVAS!$F$12:$L$76,7,FALSE)</f>
        <v>20</v>
      </c>
      <c r="H198" s="203" t="s">
        <v>63</v>
      </c>
      <c r="I198" s="72">
        <v>60</v>
      </c>
    </row>
    <row r="199" spans="1:9" ht="15.75" customHeight="1">
      <c r="A199" s="159" t="s">
        <v>64</v>
      </c>
      <c r="B199" s="74" t="s">
        <v>1266</v>
      </c>
      <c r="C199" s="74" t="s">
        <v>601</v>
      </c>
      <c r="D199" s="74" t="s">
        <v>134</v>
      </c>
      <c r="E199" s="74" t="s">
        <v>134</v>
      </c>
      <c r="F199" s="74" t="s">
        <v>1099</v>
      </c>
      <c r="G199" s="202">
        <f>VLOOKUP(C199,ADMINISTRATIVAS!$F$12:$L$76,7,FALSE)</f>
        <v>40</v>
      </c>
      <c r="H199" s="203" t="s">
        <v>64</v>
      </c>
      <c r="I199" s="72">
        <v>60</v>
      </c>
    </row>
    <row r="200" spans="1:9" ht="15.75" customHeight="1">
      <c r="A200" s="159" t="s">
        <v>64</v>
      </c>
      <c r="B200" s="74" t="s">
        <v>1266</v>
      </c>
      <c r="C200" s="74" t="s">
        <v>606</v>
      </c>
      <c r="D200" s="74" t="s">
        <v>134</v>
      </c>
      <c r="E200" s="74" t="s">
        <v>134</v>
      </c>
      <c r="F200" s="74" t="s">
        <v>1099</v>
      </c>
      <c r="G200" s="202">
        <f>VLOOKUP(C200,ADMINISTRATIVAS!$F$12:$L$76,7,FALSE)</f>
        <v>20</v>
      </c>
      <c r="H200" s="203" t="s">
        <v>64</v>
      </c>
      <c r="I200" s="72">
        <v>60</v>
      </c>
    </row>
    <row r="201" spans="1:9" ht="15.75" customHeight="1">
      <c r="A201" s="185" t="s">
        <v>62</v>
      </c>
      <c r="B201" s="186" t="s">
        <v>1011</v>
      </c>
      <c r="C201" s="186" t="s">
        <v>606</v>
      </c>
      <c r="D201" s="186" t="s">
        <v>134</v>
      </c>
      <c r="E201" s="186" t="s">
        <v>134</v>
      </c>
      <c r="F201" s="186" t="s">
        <v>1099</v>
      </c>
      <c r="G201" s="202">
        <f>VLOOKUP(C201,ADMINISTRATIVAS!$F$12:$L$76,7,FALSE)</f>
        <v>20</v>
      </c>
      <c r="H201" s="204" t="s">
        <v>62</v>
      </c>
      <c r="I201" s="72">
        <v>60</v>
      </c>
    </row>
    <row r="202" spans="1:9" ht="15.75" customHeight="1">
      <c r="I202" s="72"/>
    </row>
    <row r="203" spans="1:9" ht="15.75" customHeight="1">
      <c r="I203" s="72"/>
    </row>
    <row r="204" spans="1:9" ht="15.75" customHeight="1">
      <c r="I204" s="72"/>
    </row>
    <row r="205" spans="1:9" ht="15.75" customHeight="1">
      <c r="I205" s="72"/>
    </row>
    <row r="206" spans="1:9" ht="15.75" customHeight="1">
      <c r="I206" s="72"/>
    </row>
    <row r="207" spans="1:9" ht="15.75" customHeight="1">
      <c r="I207" s="72"/>
    </row>
    <row r="208" spans="1:9" ht="15.75" customHeight="1">
      <c r="I208" s="72"/>
    </row>
    <row r="209" spans="9:9" ht="15.75" customHeight="1">
      <c r="I209" s="72"/>
    </row>
    <row r="210" spans="9:9" ht="15.75" customHeight="1">
      <c r="I210" s="72"/>
    </row>
    <row r="211" spans="9:9" ht="15.75" customHeight="1">
      <c r="I211" s="72"/>
    </row>
    <row r="212" spans="9:9" ht="15.75" customHeight="1">
      <c r="I212" s="72"/>
    </row>
    <row r="213" spans="9:9" ht="15.75" customHeight="1">
      <c r="I213" s="72"/>
    </row>
    <row r="214" spans="9:9" ht="15.75" customHeight="1">
      <c r="I214" s="72"/>
    </row>
    <row r="215" spans="9:9" ht="15.75" customHeight="1">
      <c r="I215" s="72"/>
    </row>
    <row r="216" spans="9:9" ht="15.75" customHeight="1">
      <c r="I216" s="72"/>
    </row>
    <row r="217" spans="9:9" ht="15.75" customHeight="1">
      <c r="I217" s="72"/>
    </row>
    <row r="218" spans="9:9" ht="15.75" customHeight="1">
      <c r="I218" s="72"/>
    </row>
    <row r="219" spans="9:9" ht="15.75" customHeight="1">
      <c r="I219" s="72"/>
    </row>
    <row r="220" spans="9:9" ht="15.75" customHeight="1">
      <c r="I220" s="72"/>
    </row>
    <row r="221" spans="9:9" ht="15.75" customHeight="1">
      <c r="I221" s="72"/>
    </row>
    <row r="222" spans="9:9" ht="15.75" customHeight="1">
      <c r="I222" s="72"/>
    </row>
    <row r="223" spans="9:9" ht="15.75" customHeight="1">
      <c r="I223" s="72"/>
    </row>
    <row r="224" spans="9:9" ht="15.75" customHeight="1">
      <c r="I224" s="72"/>
    </row>
    <row r="225" spans="9:9" ht="15.75" customHeight="1">
      <c r="I225" s="72"/>
    </row>
    <row r="226" spans="9:9" ht="15.75" customHeight="1">
      <c r="I226" s="72"/>
    </row>
    <row r="227" spans="9:9" ht="15.75" customHeight="1">
      <c r="I227" s="72"/>
    </row>
    <row r="228" spans="9:9" ht="15.75" customHeight="1">
      <c r="I228" s="72"/>
    </row>
    <row r="229" spans="9:9" ht="15.75" customHeight="1">
      <c r="I229" s="72"/>
    </row>
    <row r="230" spans="9:9" ht="15.75" customHeight="1">
      <c r="I230" s="72"/>
    </row>
    <row r="231" spans="9:9" ht="15.75" customHeight="1">
      <c r="I231" s="72"/>
    </row>
    <row r="232" spans="9:9" ht="15.75" customHeight="1">
      <c r="I232" s="72"/>
    </row>
    <row r="233" spans="9:9" ht="15.75" customHeight="1">
      <c r="I233" s="72"/>
    </row>
    <row r="234" spans="9:9" ht="15.75" customHeight="1">
      <c r="I234" s="72"/>
    </row>
    <row r="235" spans="9:9" ht="15.75" customHeight="1">
      <c r="I235" s="72"/>
    </row>
    <row r="236" spans="9:9" ht="15.75" customHeight="1">
      <c r="I236" s="72"/>
    </row>
    <row r="237" spans="9:9" ht="15.75" customHeight="1">
      <c r="I237" s="72"/>
    </row>
    <row r="238" spans="9:9" ht="15.75" customHeight="1">
      <c r="I238" s="72"/>
    </row>
    <row r="239" spans="9:9" ht="15.75" customHeight="1">
      <c r="I239" s="72"/>
    </row>
    <row r="240" spans="9:9" ht="15.75" customHeight="1">
      <c r="I240" s="72"/>
    </row>
    <row r="241" spans="9:9" ht="15.75" customHeight="1">
      <c r="I241" s="72"/>
    </row>
    <row r="242" spans="9:9" ht="15.75" customHeight="1">
      <c r="I242" s="72"/>
    </row>
    <row r="243" spans="9:9" ht="15.75" customHeight="1">
      <c r="I243" s="72"/>
    </row>
    <row r="244" spans="9:9" ht="15.75" customHeight="1">
      <c r="I244" s="72"/>
    </row>
    <row r="245" spans="9:9" ht="15.75" customHeight="1">
      <c r="I245" s="72"/>
    </row>
    <row r="246" spans="9:9" ht="15.75" customHeight="1">
      <c r="I246" s="72"/>
    </row>
    <row r="247" spans="9:9" ht="15.75" customHeight="1">
      <c r="I247" s="72"/>
    </row>
    <row r="248" spans="9:9" ht="15.75" customHeight="1">
      <c r="I248" s="72"/>
    </row>
    <row r="249" spans="9:9" ht="15.75" customHeight="1">
      <c r="I249" s="72"/>
    </row>
    <row r="250" spans="9:9" ht="15.75" customHeight="1">
      <c r="I250" s="72"/>
    </row>
    <row r="251" spans="9:9" ht="15.75" customHeight="1">
      <c r="I251" s="72"/>
    </row>
    <row r="252" spans="9:9" ht="15.75" customHeight="1">
      <c r="I252" s="72"/>
    </row>
    <row r="253" spans="9:9" ht="15.75" customHeight="1">
      <c r="I253" s="72"/>
    </row>
    <row r="254" spans="9:9" ht="15.75" customHeight="1">
      <c r="I254" s="72"/>
    </row>
    <row r="255" spans="9:9" ht="15.75" customHeight="1">
      <c r="I255" s="72"/>
    </row>
    <row r="256" spans="9:9" ht="15.75" customHeight="1">
      <c r="I256" s="72"/>
    </row>
    <row r="257" spans="9:9" ht="15.75" customHeight="1">
      <c r="I257" s="72"/>
    </row>
    <row r="258" spans="9:9" ht="15.75" customHeight="1">
      <c r="I258" s="72"/>
    </row>
    <row r="259" spans="9:9" ht="15.75" customHeight="1">
      <c r="I259" s="72"/>
    </row>
    <row r="260" spans="9:9" ht="15.75" customHeight="1">
      <c r="I260" s="72"/>
    </row>
    <row r="261" spans="9:9" ht="15.75" customHeight="1">
      <c r="I261" s="72"/>
    </row>
    <row r="262" spans="9:9" ht="15.75" customHeight="1">
      <c r="I262" s="72"/>
    </row>
    <row r="263" spans="9:9" ht="15.75" customHeight="1">
      <c r="I263" s="72"/>
    </row>
    <row r="264" spans="9:9" ht="15.75" customHeight="1">
      <c r="I264" s="72"/>
    </row>
    <row r="265" spans="9:9" ht="15.75" customHeight="1">
      <c r="I265" s="72"/>
    </row>
    <row r="266" spans="9:9" ht="15.75" customHeight="1">
      <c r="I266" s="72"/>
    </row>
    <row r="267" spans="9:9" ht="15.75" customHeight="1">
      <c r="I267" s="72"/>
    </row>
    <row r="268" spans="9:9" ht="15.75" customHeight="1">
      <c r="I268" s="72"/>
    </row>
    <row r="269" spans="9:9" ht="15.75" customHeight="1">
      <c r="I269" s="72"/>
    </row>
    <row r="270" spans="9:9" ht="15.75" customHeight="1">
      <c r="I270" s="72"/>
    </row>
    <row r="271" spans="9:9" ht="15.75" customHeight="1">
      <c r="I271" s="72"/>
    </row>
    <row r="272" spans="9:9" ht="15.75" customHeight="1">
      <c r="I272" s="72"/>
    </row>
    <row r="273" spans="9:9" ht="15.75" customHeight="1">
      <c r="I273" s="72"/>
    </row>
    <row r="274" spans="9:9" ht="15.75" customHeight="1">
      <c r="I274" s="72"/>
    </row>
    <row r="275" spans="9:9" ht="15.75" customHeight="1">
      <c r="I275" s="72"/>
    </row>
    <row r="276" spans="9:9" ht="15.75" customHeight="1">
      <c r="I276" s="72"/>
    </row>
    <row r="277" spans="9:9" ht="15.75" customHeight="1">
      <c r="I277" s="72"/>
    </row>
    <row r="278" spans="9:9" ht="15.75" customHeight="1">
      <c r="I278" s="72"/>
    </row>
    <row r="279" spans="9:9" ht="15.75" customHeight="1">
      <c r="I279" s="72"/>
    </row>
    <row r="280" spans="9:9" ht="15.75" customHeight="1">
      <c r="I280" s="72"/>
    </row>
    <row r="281" spans="9:9" ht="15.75" customHeight="1">
      <c r="I281" s="72"/>
    </row>
    <row r="282" spans="9:9" ht="15.75" customHeight="1">
      <c r="I282" s="72"/>
    </row>
    <row r="283" spans="9:9" ht="15.75" customHeight="1">
      <c r="I283" s="72"/>
    </row>
    <row r="284" spans="9:9" ht="15.75" customHeight="1">
      <c r="I284" s="72"/>
    </row>
    <row r="285" spans="9:9" ht="15.75" customHeight="1">
      <c r="I285" s="72"/>
    </row>
    <row r="286" spans="9:9" ht="15.75" customHeight="1">
      <c r="I286" s="72"/>
    </row>
    <row r="287" spans="9:9" ht="15.75" customHeight="1">
      <c r="I287" s="72"/>
    </row>
    <row r="288" spans="9:9" ht="15.75" customHeight="1">
      <c r="I288" s="72"/>
    </row>
    <row r="289" spans="9:9" ht="15.75" customHeight="1">
      <c r="I289" s="72"/>
    </row>
    <row r="290" spans="9:9" ht="15.75" customHeight="1">
      <c r="I290" s="72"/>
    </row>
    <row r="291" spans="9:9" ht="15.75" customHeight="1">
      <c r="I291" s="72"/>
    </row>
    <row r="292" spans="9:9" ht="15.75" customHeight="1">
      <c r="I292" s="72"/>
    </row>
    <row r="293" spans="9:9" ht="15.75" customHeight="1">
      <c r="I293" s="72"/>
    </row>
    <row r="294" spans="9:9" ht="15.75" customHeight="1">
      <c r="I294" s="72"/>
    </row>
    <row r="295" spans="9:9" ht="15.75" customHeight="1">
      <c r="I295" s="72"/>
    </row>
    <row r="296" spans="9:9" ht="15.75" customHeight="1">
      <c r="I296" s="72"/>
    </row>
    <row r="297" spans="9:9" ht="15.75" customHeight="1">
      <c r="I297" s="72"/>
    </row>
    <row r="298" spans="9:9" ht="15.75" customHeight="1">
      <c r="I298" s="72"/>
    </row>
    <row r="299" spans="9:9" ht="15.75" customHeight="1">
      <c r="I299" s="72"/>
    </row>
    <row r="300" spans="9:9" ht="15.75" customHeight="1">
      <c r="I300" s="72"/>
    </row>
    <row r="301" spans="9:9" ht="15.75" customHeight="1">
      <c r="I301" s="72"/>
    </row>
    <row r="302" spans="9:9" ht="15.75" customHeight="1">
      <c r="I302" s="72"/>
    </row>
    <row r="303" spans="9:9" ht="15.75" customHeight="1">
      <c r="I303" s="72"/>
    </row>
    <row r="304" spans="9:9" ht="15.75" customHeight="1">
      <c r="I304" s="72"/>
    </row>
    <row r="305" spans="9:9" ht="15.75" customHeight="1">
      <c r="I305" s="72"/>
    </row>
    <row r="306" spans="9:9" ht="15.75" customHeight="1">
      <c r="I306" s="72"/>
    </row>
    <row r="307" spans="9:9" ht="15.75" customHeight="1">
      <c r="I307" s="72"/>
    </row>
    <row r="308" spans="9:9" ht="15.75" customHeight="1">
      <c r="I308" s="72"/>
    </row>
    <row r="309" spans="9:9" ht="15.75" customHeight="1">
      <c r="I309" s="72"/>
    </row>
    <row r="310" spans="9:9" ht="15.75" customHeight="1">
      <c r="I310" s="72"/>
    </row>
    <row r="311" spans="9:9" ht="15.75" customHeight="1">
      <c r="I311" s="72"/>
    </row>
    <row r="312" spans="9:9" ht="15.75" customHeight="1">
      <c r="I312" s="72"/>
    </row>
    <row r="313" spans="9:9" ht="15.75" customHeight="1">
      <c r="I313" s="72"/>
    </row>
    <row r="314" spans="9:9" ht="15.75" customHeight="1">
      <c r="I314" s="72"/>
    </row>
    <row r="315" spans="9:9" ht="15.75" customHeight="1">
      <c r="I315" s="72"/>
    </row>
    <row r="316" spans="9:9" ht="15.75" customHeight="1">
      <c r="I316" s="72"/>
    </row>
    <row r="317" spans="9:9" ht="15.75" customHeight="1">
      <c r="I317" s="72"/>
    </row>
    <row r="318" spans="9:9" ht="15.75" customHeight="1">
      <c r="I318" s="72"/>
    </row>
    <row r="319" spans="9:9" ht="15.75" customHeight="1">
      <c r="I319" s="72"/>
    </row>
    <row r="320" spans="9:9" ht="15.75" customHeight="1">
      <c r="I320" s="72"/>
    </row>
    <row r="321" spans="9:9" ht="15.75" customHeight="1">
      <c r="I321" s="72"/>
    </row>
    <row r="322" spans="9:9" ht="15.75" customHeight="1">
      <c r="I322" s="72"/>
    </row>
    <row r="323" spans="9:9" ht="15.75" customHeight="1">
      <c r="I323" s="72"/>
    </row>
    <row r="324" spans="9:9" ht="15.75" customHeight="1">
      <c r="I324" s="72"/>
    </row>
    <row r="325" spans="9:9" ht="15.75" customHeight="1">
      <c r="I325" s="72"/>
    </row>
    <row r="326" spans="9:9" ht="15.75" customHeight="1">
      <c r="I326" s="72"/>
    </row>
    <row r="327" spans="9:9" ht="15.75" customHeight="1">
      <c r="I327" s="72"/>
    </row>
    <row r="328" spans="9:9" ht="15.75" customHeight="1">
      <c r="I328" s="72"/>
    </row>
    <row r="329" spans="9:9" ht="15.75" customHeight="1">
      <c r="I329" s="72"/>
    </row>
    <row r="330" spans="9:9" ht="15.75" customHeight="1">
      <c r="I330" s="72"/>
    </row>
    <row r="331" spans="9:9" ht="15.75" customHeight="1">
      <c r="I331" s="72"/>
    </row>
    <row r="332" spans="9:9" ht="15.75" customHeight="1">
      <c r="I332" s="72"/>
    </row>
    <row r="333" spans="9:9" ht="15.75" customHeight="1">
      <c r="I333" s="72"/>
    </row>
    <row r="334" spans="9:9" ht="15.75" customHeight="1">
      <c r="I334" s="72"/>
    </row>
    <row r="335" spans="9:9" ht="15.75" customHeight="1">
      <c r="I335" s="72"/>
    </row>
    <row r="336" spans="9:9" ht="15.75" customHeight="1">
      <c r="I336" s="72"/>
    </row>
    <row r="337" spans="9:9" ht="15.75" customHeight="1">
      <c r="I337" s="72"/>
    </row>
    <row r="338" spans="9:9" ht="15.75" customHeight="1">
      <c r="I338" s="72"/>
    </row>
    <row r="339" spans="9:9" ht="15.75" customHeight="1">
      <c r="I339" s="72"/>
    </row>
    <row r="340" spans="9:9" ht="15.75" customHeight="1">
      <c r="I340" s="72"/>
    </row>
    <row r="341" spans="9:9" ht="15.75" customHeight="1">
      <c r="I341" s="72"/>
    </row>
    <row r="342" spans="9:9" ht="15.75" customHeight="1">
      <c r="I342" s="72"/>
    </row>
    <row r="343" spans="9:9" ht="15.75" customHeight="1">
      <c r="I343" s="72"/>
    </row>
    <row r="344" spans="9:9" ht="15.75" customHeight="1">
      <c r="I344" s="72"/>
    </row>
    <row r="345" spans="9:9" ht="15.75" customHeight="1">
      <c r="I345" s="72"/>
    </row>
    <row r="346" spans="9:9" ht="15.75" customHeight="1">
      <c r="I346" s="72"/>
    </row>
    <row r="347" spans="9:9" ht="15.75" customHeight="1">
      <c r="I347" s="72"/>
    </row>
    <row r="348" spans="9:9" ht="15.75" customHeight="1">
      <c r="I348" s="72"/>
    </row>
    <row r="349" spans="9:9" ht="15.75" customHeight="1">
      <c r="I349" s="72"/>
    </row>
    <row r="350" spans="9:9" ht="15.75" customHeight="1">
      <c r="I350" s="72"/>
    </row>
    <row r="351" spans="9:9" ht="15.75" customHeight="1">
      <c r="I351" s="72"/>
    </row>
    <row r="352" spans="9:9" ht="15.75" customHeight="1">
      <c r="I352" s="72"/>
    </row>
    <row r="353" spans="9:9" ht="15.75" customHeight="1">
      <c r="I353" s="72"/>
    </row>
    <row r="354" spans="9:9" ht="15.75" customHeight="1">
      <c r="I354" s="72"/>
    </row>
    <row r="355" spans="9:9" ht="15.75" customHeight="1">
      <c r="I355" s="72"/>
    </row>
    <row r="356" spans="9:9" ht="15.75" customHeight="1">
      <c r="I356" s="72"/>
    </row>
    <row r="357" spans="9:9" ht="15.75" customHeight="1">
      <c r="I357" s="72"/>
    </row>
    <row r="358" spans="9:9" ht="15.75" customHeight="1">
      <c r="I358" s="72"/>
    </row>
    <row r="359" spans="9:9" ht="15.75" customHeight="1">
      <c r="I359" s="72"/>
    </row>
    <row r="360" spans="9:9" ht="15.75" customHeight="1">
      <c r="I360" s="72"/>
    </row>
    <row r="361" spans="9:9" ht="15.75" customHeight="1">
      <c r="I361" s="72"/>
    </row>
    <row r="362" spans="9:9" ht="15.75" customHeight="1">
      <c r="I362" s="72"/>
    </row>
    <row r="363" spans="9:9" ht="15.75" customHeight="1">
      <c r="I363" s="72"/>
    </row>
    <row r="364" spans="9:9" ht="15.75" customHeight="1">
      <c r="I364" s="72"/>
    </row>
    <row r="365" spans="9:9" ht="15.75" customHeight="1">
      <c r="I365" s="72"/>
    </row>
    <row r="366" spans="9:9" ht="15.75" customHeight="1">
      <c r="I366" s="72"/>
    </row>
    <row r="367" spans="9:9" ht="15.75" customHeight="1">
      <c r="I367" s="72"/>
    </row>
    <row r="368" spans="9:9" ht="15.75" customHeight="1">
      <c r="I368" s="72"/>
    </row>
    <row r="369" spans="9:9" ht="15.75" customHeight="1">
      <c r="I369" s="72"/>
    </row>
    <row r="370" spans="9:9" ht="15.75" customHeight="1">
      <c r="I370" s="72"/>
    </row>
    <row r="371" spans="9:9" ht="15.75" customHeight="1">
      <c r="I371" s="72"/>
    </row>
    <row r="372" spans="9:9" ht="15.75" customHeight="1">
      <c r="I372" s="72"/>
    </row>
    <row r="373" spans="9:9" ht="15.75" customHeight="1">
      <c r="I373" s="72"/>
    </row>
    <row r="374" spans="9:9" ht="15.75" customHeight="1">
      <c r="I374" s="72"/>
    </row>
    <row r="375" spans="9:9" ht="15.75" customHeight="1">
      <c r="I375" s="72"/>
    </row>
    <row r="376" spans="9:9" ht="15.75" customHeight="1">
      <c r="I376" s="72"/>
    </row>
    <row r="377" spans="9:9" ht="15.75" customHeight="1">
      <c r="I377" s="72"/>
    </row>
    <row r="378" spans="9:9" ht="15.75" customHeight="1">
      <c r="I378" s="72"/>
    </row>
    <row r="379" spans="9:9" ht="15.75" customHeight="1">
      <c r="I379" s="72"/>
    </row>
    <row r="380" spans="9:9" ht="15.75" customHeight="1">
      <c r="I380" s="72"/>
    </row>
    <row r="381" spans="9:9" ht="15.75" customHeight="1">
      <c r="I381" s="72"/>
    </row>
    <row r="382" spans="9:9" ht="15.75" customHeight="1">
      <c r="I382" s="72"/>
    </row>
    <row r="383" spans="9:9" ht="15.75" customHeight="1">
      <c r="I383" s="72"/>
    </row>
    <row r="384" spans="9:9" ht="15.75" customHeight="1">
      <c r="I384" s="72"/>
    </row>
    <row r="385" spans="9:9" ht="15.75" customHeight="1">
      <c r="I385" s="72"/>
    </row>
    <row r="386" spans="9:9" ht="15.75" customHeight="1">
      <c r="I386" s="72"/>
    </row>
    <row r="387" spans="9:9" ht="15.75" customHeight="1">
      <c r="I387" s="72"/>
    </row>
    <row r="388" spans="9:9" ht="15.75" customHeight="1">
      <c r="I388" s="72"/>
    </row>
    <row r="389" spans="9:9" ht="15.75" customHeight="1">
      <c r="I389" s="72"/>
    </row>
    <row r="390" spans="9:9" ht="15.75" customHeight="1">
      <c r="I390" s="72"/>
    </row>
    <row r="391" spans="9:9" ht="15.75" customHeight="1">
      <c r="I391" s="72"/>
    </row>
    <row r="392" spans="9:9" ht="15.75" customHeight="1">
      <c r="I392" s="72"/>
    </row>
    <row r="393" spans="9:9" ht="15.75" customHeight="1">
      <c r="I393" s="72"/>
    </row>
    <row r="394" spans="9:9" ht="15.75" customHeight="1">
      <c r="I394" s="72"/>
    </row>
    <row r="395" spans="9:9" ht="15.75" customHeight="1">
      <c r="I395" s="72"/>
    </row>
    <row r="396" spans="9:9" ht="15.75" customHeight="1">
      <c r="I396" s="72"/>
    </row>
    <row r="397" spans="9:9" ht="15.75" customHeight="1">
      <c r="I397" s="72"/>
    </row>
    <row r="398" spans="9:9" ht="15.75" customHeight="1">
      <c r="I398" s="72"/>
    </row>
    <row r="399" spans="9:9" ht="15.75" customHeight="1">
      <c r="I399" s="72"/>
    </row>
    <row r="400" spans="9:9" ht="15.75" customHeight="1">
      <c r="I400" s="72"/>
    </row>
    <row r="401" spans="9:9" ht="15.75" customHeight="1">
      <c r="I401" s="72"/>
    </row>
    <row r="402" spans="9:9" ht="15.75" customHeight="1"/>
    <row r="403" spans="9:9" ht="15.75" customHeight="1"/>
    <row r="404" spans="9:9" ht="15.75" customHeight="1"/>
    <row r="405" spans="9:9" ht="15.75" customHeight="1"/>
    <row r="406" spans="9:9" ht="15.75" customHeight="1"/>
    <row r="407" spans="9:9" ht="15.75" customHeight="1"/>
    <row r="408" spans="9:9" ht="15.75" customHeight="1"/>
    <row r="409" spans="9:9" ht="15.75" customHeight="1"/>
    <row r="410" spans="9:9" ht="15.75" customHeight="1"/>
    <row r="411" spans="9:9" ht="15.75" customHeight="1"/>
    <row r="412" spans="9:9" ht="15.75" customHeight="1"/>
    <row r="413" spans="9:9" ht="15.75" customHeight="1"/>
    <row r="414" spans="9:9" ht="15.75" customHeight="1"/>
    <row r="415" spans="9:9" ht="15.75" customHeight="1"/>
    <row r="416" spans="9:9"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9"/>
    <mergeCell ref="C1:F4"/>
    <mergeCell ref="G1:G9"/>
    <mergeCell ref="C5:F9"/>
  </mergeCells>
  <dataValidations count="1">
    <dataValidation type="list" allowBlank="1" showErrorMessage="1" sqref="G13:G25 G189:G201">
      <formula1>$J$1:$J$6</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PORTADA</vt:lpstr>
      <vt:lpstr>ADMINISTRATIVAS</vt:lpstr>
      <vt:lpstr>TECNICAS</vt:lpstr>
      <vt:lpstr>ESCALA DE EVALUACIÓN</vt:lpstr>
      <vt:lpstr>AREAS INVOLUCRADAS</vt:lpstr>
      <vt:lpstr>LEVANTAMIENTO DE INFO.</vt:lpstr>
      <vt:lpstr>MADUREZ MSPI</vt:lpstr>
      <vt:lpstr>PHVA</vt:lpstr>
      <vt:lpstr>CIBERSEGURIDAD</vt:lpstr>
      <vt:lpstr>Opciones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Doris</dc:creator>
  <cp:lastModifiedBy>DORIS_GALEANO</cp:lastModifiedBy>
  <dcterms:created xsi:type="dcterms:W3CDTF">2019-02-04T12:40:23Z</dcterms:created>
  <dcterms:modified xsi:type="dcterms:W3CDTF">2025-01-13T22:21:54Z</dcterms:modified>
</cp:coreProperties>
</file>